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O:\InstRes\Spring Enrollment\Spring 2026\"/>
    </mc:Choice>
  </mc:AlternateContent>
  <xr:revisionPtr revIDLastSave="0" documentId="13_ncr:1_{52FF5D89-CA0A-49D7-9286-1A8078711725}" xr6:coauthVersionLast="47" xr6:coauthVersionMax="47" xr10:uidLastSave="{00000000-0000-0000-0000-000000000000}"/>
  <bookViews>
    <workbookView xWindow="25080" yWindow="-120" windowWidth="25440" windowHeight="15270" xr2:uid="{00000000-000D-0000-FFFF-FFFF00000000}"/>
  </bookViews>
  <sheets>
    <sheet name="AY 25-26 SCH" sheetId="1" r:id="rId1"/>
  </sheets>
  <definedNames>
    <definedName name="_xlnm.Print_Area" localSheetId="0">'AY 25-26 SCH'!$A$1:$O$109</definedName>
    <definedName name="_xlnm.Print_Titles" localSheetId="0">'AY 25-26 SCH'!$1:$5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62" i="1" l="1"/>
  <c r="N62" i="1"/>
  <c r="M63" i="1"/>
  <c r="N63" i="1"/>
  <c r="M64" i="1"/>
  <c r="N64" i="1"/>
  <c r="O64" i="1"/>
  <c r="F48" i="1"/>
  <c r="N48" i="1" s="1"/>
  <c r="F75" i="1"/>
  <c r="F80" i="1" s="1"/>
  <c r="F38" i="1"/>
  <c r="N38" i="1" s="1"/>
  <c r="F37" i="1"/>
  <c r="N37" i="1" s="1"/>
  <c r="O37" i="1" s="1"/>
  <c r="F34" i="1"/>
  <c r="N34" i="1" s="1"/>
  <c r="F32" i="1"/>
  <c r="N32" i="1" s="1"/>
  <c r="F31" i="1"/>
  <c r="N31" i="1" s="1"/>
  <c r="F84" i="1"/>
  <c r="F95" i="1" s="1"/>
  <c r="F26" i="1"/>
  <c r="N26" i="1" s="1"/>
  <c r="D97" i="1"/>
  <c r="N97" i="1" s="1"/>
  <c r="F20" i="1"/>
  <c r="M8" i="1"/>
  <c r="L99" i="1"/>
  <c r="K99" i="1"/>
  <c r="J99" i="1"/>
  <c r="I99" i="1"/>
  <c r="H99" i="1"/>
  <c r="G99" i="1"/>
  <c r="F99" i="1"/>
  <c r="E99" i="1"/>
  <c r="L95" i="1"/>
  <c r="K95" i="1"/>
  <c r="J95" i="1"/>
  <c r="I95" i="1"/>
  <c r="H95" i="1"/>
  <c r="G95" i="1"/>
  <c r="E95" i="1"/>
  <c r="L80" i="1"/>
  <c r="K80" i="1"/>
  <c r="J80" i="1"/>
  <c r="I80" i="1"/>
  <c r="H80" i="1"/>
  <c r="G80" i="1"/>
  <c r="E80" i="1"/>
  <c r="L70" i="1"/>
  <c r="K70" i="1"/>
  <c r="J70" i="1"/>
  <c r="I70" i="1"/>
  <c r="H70" i="1"/>
  <c r="G70" i="1"/>
  <c r="E70" i="1"/>
  <c r="L56" i="1"/>
  <c r="K56" i="1"/>
  <c r="J56" i="1"/>
  <c r="I56" i="1"/>
  <c r="H56" i="1"/>
  <c r="G56" i="1"/>
  <c r="E56" i="1"/>
  <c r="N94" i="1"/>
  <c r="N93" i="1"/>
  <c r="N92" i="1"/>
  <c r="N91" i="1"/>
  <c r="N90" i="1"/>
  <c r="N89" i="1"/>
  <c r="N88" i="1"/>
  <c r="N87" i="1"/>
  <c r="N86" i="1"/>
  <c r="N85" i="1"/>
  <c r="N83" i="1"/>
  <c r="N82" i="1"/>
  <c r="N79" i="1"/>
  <c r="N78" i="1"/>
  <c r="N77" i="1"/>
  <c r="N76" i="1"/>
  <c r="N74" i="1"/>
  <c r="N73" i="1"/>
  <c r="N72" i="1"/>
  <c r="N69" i="1"/>
  <c r="N68" i="1"/>
  <c r="N67" i="1"/>
  <c r="N66" i="1"/>
  <c r="N65" i="1"/>
  <c r="N61" i="1"/>
  <c r="N60" i="1"/>
  <c r="N59" i="1"/>
  <c r="N58" i="1"/>
  <c r="N55" i="1"/>
  <c r="N54" i="1"/>
  <c r="N53" i="1"/>
  <c r="N52" i="1"/>
  <c r="N51" i="1"/>
  <c r="N50" i="1"/>
  <c r="N49" i="1"/>
  <c r="N47" i="1"/>
  <c r="N46" i="1"/>
  <c r="N45" i="1"/>
  <c r="N44" i="1"/>
  <c r="N43" i="1"/>
  <c r="N42" i="1"/>
  <c r="N41" i="1"/>
  <c r="N40" i="1"/>
  <c r="N39" i="1"/>
  <c r="N36" i="1"/>
  <c r="N35" i="1"/>
  <c r="N33" i="1"/>
  <c r="N30" i="1"/>
  <c r="N29" i="1"/>
  <c r="N28" i="1"/>
  <c r="N27" i="1"/>
  <c r="N25" i="1"/>
  <c r="N24" i="1"/>
  <c r="N23" i="1"/>
  <c r="N21" i="1"/>
  <c r="N19" i="1"/>
  <c r="N18" i="1"/>
  <c r="N17" i="1"/>
  <c r="N15" i="1"/>
  <c r="N14" i="1"/>
  <c r="N13" i="1"/>
  <c r="N12" i="1"/>
  <c r="N11" i="1"/>
  <c r="N10" i="1"/>
  <c r="N9" i="1"/>
  <c r="N8" i="1"/>
  <c r="D56" i="1"/>
  <c r="D16" i="1"/>
  <c r="D20" i="1" s="1"/>
  <c r="D80" i="1"/>
  <c r="D70" i="1"/>
  <c r="F70" i="1"/>
  <c r="M97" i="1"/>
  <c r="M94" i="1"/>
  <c r="M93" i="1"/>
  <c r="M92" i="1"/>
  <c r="M91" i="1"/>
  <c r="M90" i="1"/>
  <c r="O90" i="1" s="1"/>
  <c r="M89" i="1"/>
  <c r="M88" i="1"/>
  <c r="M87" i="1"/>
  <c r="M86" i="1"/>
  <c r="M85" i="1"/>
  <c r="M84" i="1"/>
  <c r="M83" i="1"/>
  <c r="M82" i="1"/>
  <c r="M79" i="1"/>
  <c r="M78" i="1"/>
  <c r="M77" i="1"/>
  <c r="M76" i="1"/>
  <c r="M75" i="1"/>
  <c r="M74" i="1"/>
  <c r="M73" i="1"/>
  <c r="M72" i="1"/>
  <c r="M69" i="1"/>
  <c r="M68" i="1"/>
  <c r="M67" i="1"/>
  <c r="M66" i="1"/>
  <c r="M65" i="1"/>
  <c r="M61" i="1"/>
  <c r="M60" i="1"/>
  <c r="M59" i="1"/>
  <c r="M58" i="1"/>
  <c r="M55" i="1"/>
  <c r="M54" i="1"/>
  <c r="M53" i="1"/>
  <c r="M52" i="1"/>
  <c r="M51" i="1"/>
  <c r="O51" i="1" s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O34" i="1" s="1"/>
  <c r="M33" i="1"/>
  <c r="M32" i="1"/>
  <c r="M31" i="1"/>
  <c r="M30" i="1"/>
  <c r="M29" i="1"/>
  <c r="M28" i="1"/>
  <c r="M27" i="1"/>
  <c r="M26" i="1"/>
  <c r="M25" i="1"/>
  <c r="M24" i="1"/>
  <c r="M23" i="1"/>
  <c r="O23" i="1" s="1"/>
  <c r="M21" i="1"/>
  <c r="M19" i="1"/>
  <c r="M18" i="1"/>
  <c r="M17" i="1"/>
  <c r="M15" i="1"/>
  <c r="M14" i="1"/>
  <c r="M13" i="1"/>
  <c r="M12" i="1"/>
  <c r="M11" i="1"/>
  <c r="M10" i="1"/>
  <c r="M9" i="1"/>
  <c r="E16" i="1"/>
  <c r="E20" i="1" s="1"/>
  <c r="C56" i="1"/>
  <c r="C99" i="1"/>
  <c r="J16" i="1"/>
  <c r="J20" i="1"/>
  <c r="I16" i="1"/>
  <c r="I20" i="1" s="1"/>
  <c r="K16" i="1"/>
  <c r="K20" i="1"/>
  <c r="C70" i="1"/>
  <c r="N98" i="1"/>
  <c r="M98" i="1"/>
  <c r="O98" i="1" s="1"/>
  <c r="N96" i="1"/>
  <c r="M96" i="1"/>
  <c r="D95" i="1"/>
  <c r="C95" i="1"/>
  <c r="C80" i="1"/>
  <c r="L16" i="1"/>
  <c r="L20" i="1" s="1"/>
  <c r="H16" i="1"/>
  <c r="H20" i="1" s="1"/>
  <c r="G16" i="1"/>
  <c r="G20" i="1" s="1"/>
  <c r="C16" i="1"/>
  <c r="C20" i="1" s="1"/>
  <c r="N84" i="1" l="1"/>
  <c r="N95" i="1" s="1"/>
  <c r="O62" i="1"/>
  <c r="O92" i="1"/>
  <c r="O93" i="1"/>
  <c r="O53" i="1"/>
  <c r="O36" i="1"/>
  <c r="O26" i="1"/>
  <c r="O27" i="1"/>
  <c r="O46" i="1"/>
  <c r="O60" i="1"/>
  <c r="O77" i="1"/>
  <c r="O73" i="1"/>
  <c r="O21" i="1"/>
  <c r="O33" i="1"/>
  <c r="O76" i="1"/>
  <c r="O32" i="1"/>
  <c r="O78" i="1"/>
  <c r="O12" i="1"/>
  <c r="O50" i="1"/>
  <c r="O83" i="1"/>
  <c r="M99" i="1"/>
  <c r="N75" i="1"/>
  <c r="N80" i="1" s="1"/>
  <c r="N70" i="1"/>
  <c r="O17" i="1"/>
  <c r="O68" i="1"/>
  <c r="O86" i="1"/>
  <c r="O18" i="1"/>
  <c r="O55" i="1"/>
  <c r="O52" i="1"/>
  <c r="O58" i="1"/>
  <c r="O41" i="1"/>
  <c r="O38" i="1"/>
  <c r="O9" i="1"/>
  <c r="O10" i="1"/>
  <c r="O24" i="1"/>
  <c r="O35" i="1"/>
  <c r="O47" i="1"/>
  <c r="O61" i="1"/>
  <c r="O11" i="1"/>
  <c r="O25" i="1"/>
  <c r="O65" i="1"/>
  <c r="O79" i="1"/>
  <c r="O49" i="1"/>
  <c r="O66" i="1"/>
  <c r="O13" i="1"/>
  <c r="O88" i="1"/>
  <c r="O74" i="1"/>
  <c r="O89" i="1"/>
  <c r="I100" i="1"/>
  <c r="E100" i="1"/>
  <c r="O28" i="1"/>
  <c r="O48" i="1"/>
  <c r="K100" i="1"/>
  <c r="O29" i="1"/>
  <c r="O63" i="1"/>
  <c r="O30" i="1"/>
  <c r="O42" i="1"/>
  <c r="O69" i="1"/>
  <c r="O85" i="1"/>
  <c r="O15" i="1"/>
  <c r="O45" i="1"/>
  <c r="O31" i="1"/>
  <c r="O43" i="1"/>
  <c r="O72" i="1"/>
  <c r="O8" i="1"/>
  <c r="N99" i="1"/>
  <c r="F56" i="1"/>
  <c r="F100" i="1" s="1"/>
  <c r="O59" i="1"/>
  <c r="O91" i="1"/>
  <c r="O96" i="1"/>
  <c r="O19" i="1"/>
  <c r="O44" i="1"/>
  <c r="O54" i="1"/>
  <c r="O87" i="1"/>
  <c r="O94" i="1"/>
  <c r="O97" i="1"/>
  <c r="O99" i="1" s="1"/>
  <c r="G100" i="1"/>
  <c r="L100" i="1"/>
  <c r="F105" i="1" s="1"/>
  <c r="F106" i="1" s="1"/>
  <c r="H100" i="1"/>
  <c r="M16" i="1"/>
  <c r="M20" i="1" s="1"/>
  <c r="M56" i="1"/>
  <c r="O39" i="1"/>
  <c r="M80" i="1"/>
  <c r="J100" i="1"/>
  <c r="E105" i="1" s="1"/>
  <c r="E106" i="1" s="1"/>
  <c r="N16" i="1"/>
  <c r="N20" i="1" s="1"/>
  <c r="N56" i="1"/>
  <c r="C100" i="1"/>
  <c r="O40" i="1"/>
  <c r="M70" i="1"/>
  <c r="M95" i="1"/>
  <c r="D99" i="1"/>
  <c r="D100" i="1" s="1"/>
  <c r="O67" i="1"/>
  <c r="O82" i="1"/>
  <c r="O14" i="1"/>
  <c r="O84" i="1" l="1"/>
  <c r="N104" i="1"/>
  <c r="O75" i="1"/>
  <c r="O80" i="1" s="1"/>
  <c r="M100" i="1"/>
  <c r="O56" i="1"/>
  <c r="D105" i="1"/>
  <c r="O70" i="1"/>
  <c r="N100" i="1"/>
  <c r="O95" i="1"/>
  <c r="O16" i="1"/>
  <c r="O20" i="1" s="1"/>
  <c r="N105" i="1"/>
  <c r="N106" i="1" s="1"/>
  <c r="O100" i="1" l="1"/>
  <c r="D106" i="1"/>
  <c r="G106" i="1" s="1"/>
  <c r="G105" i="1"/>
</calcChain>
</file>

<file path=xl/sharedStrings.xml><?xml version="1.0" encoding="utf-8"?>
<sst xmlns="http://schemas.openxmlformats.org/spreadsheetml/2006/main" count="196" uniqueCount="136">
  <si>
    <t>Annual Credit Hours and FTE by Program, Level and Semester</t>
  </si>
  <si>
    <t>TOTAL</t>
  </si>
  <si>
    <t>CIP</t>
  </si>
  <si>
    <t>PROGRAM</t>
  </si>
  <si>
    <t>SCH</t>
  </si>
  <si>
    <t>GRAND</t>
  </si>
  <si>
    <t>CODE</t>
  </si>
  <si>
    <t>(Alphabetical Order by School)</t>
  </si>
  <si>
    <t>Fall</t>
  </si>
  <si>
    <t>Spring</t>
  </si>
  <si>
    <t>College of Health and Human Services</t>
  </si>
  <si>
    <t>School of Health Sciences</t>
  </si>
  <si>
    <t>H</t>
  </si>
  <si>
    <t>Athletic Training</t>
  </si>
  <si>
    <t>S</t>
  </si>
  <si>
    <t>Exercise Science</t>
  </si>
  <si>
    <t>Health Sciences</t>
  </si>
  <si>
    <t>Lifelong Fitness &amp; Wellness</t>
  </si>
  <si>
    <t>Medical Laboratory Science</t>
  </si>
  <si>
    <t>Respiratory Therapy</t>
  </si>
  <si>
    <t>School of Health Sciences Subtotal</t>
  </si>
  <si>
    <t>School of Nursing</t>
  </si>
  <si>
    <t>School of Social Work</t>
  </si>
  <si>
    <t xml:space="preserve">   College of Health and Human Services Total</t>
  </si>
  <si>
    <t>Honors College</t>
  </si>
  <si>
    <t>Fulton School of Liberal Arts</t>
  </si>
  <si>
    <t>American Sign Language</t>
  </si>
  <si>
    <t>Anthropology</t>
  </si>
  <si>
    <t>F</t>
  </si>
  <si>
    <t>Arabic</t>
  </si>
  <si>
    <t>Art</t>
  </si>
  <si>
    <t>Chinese</t>
  </si>
  <si>
    <t>09.0101</t>
  </si>
  <si>
    <t>Conflict Analysis &amp; Dispute Resolution</t>
  </si>
  <si>
    <t>Dance</t>
  </si>
  <si>
    <t>English</t>
  </si>
  <si>
    <t>03.0104</t>
  </si>
  <si>
    <t>Environmental Studies</t>
  </si>
  <si>
    <t>French</t>
  </si>
  <si>
    <t>Gender and Sexuality Studies</t>
  </si>
  <si>
    <t>German</t>
  </si>
  <si>
    <t>History</t>
  </si>
  <si>
    <t>Interdisciplinary Studies</t>
  </si>
  <si>
    <t>Italian</t>
  </si>
  <si>
    <t>Japanese</t>
  </si>
  <si>
    <t>Modern Languages</t>
  </si>
  <si>
    <t>Music</t>
  </si>
  <si>
    <t>Music Education</t>
  </si>
  <si>
    <t>50.0909</t>
  </si>
  <si>
    <t>Music Technology</t>
  </si>
  <si>
    <t>Philosophy</t>
  </si>
  <si>
    <t>Political Science</t>
  </si>
  <si>
    <t>Public Affairs &amp; Civic Engagement</t>
  </si>
  <si>
    <t>Psychology</t>
  </si>
  <si>
    <t>Russian</t>
  </si>
  <si>
    <t>Sociology</t>
  </si>
  <si>
    <t>Spanish</t>
  </si>
  <si>
    <t>Theatre</t>
  </si>
  <si>
    <t xml:space="preserve">   Fulton School Total</t>
  </si>
  <si>
    <t>Henson School of Science and Technology</t>
  </si>
  <si>
    <t>Biology</t>
  </si>
  <si>
    <t>Chemistry</t>
  </si>
  <si>
    <t>Computer Science</t>
  </si>
  <si>
    <t>Environmental Health</t>
  </si>
  <si>
    <t>Geography</t>
  </si>
  <si>
    <t>Geology</t>
  </si>
  <si>
    <t>Mathematics</t>
  </si>
  <si>
    <t>Physics</t>
  </si>
  <si>
    <t>Pre-Engineering</t>
  </si>
  <si>
    <t>04.0301</t>
  </si>
  <si>
    <t>Urban and Regional Planning</t>
  </si>
  <si>
    <t xml:space="preserve">   Henson School Total</t>
  </si>
  <si>
    <t>Perdue School of Business</t>
  </si>
  <si>
    <t>Accounting</t>
  </si>
  <si>
    <t>P</t>
  </si>
  <si>
    <t>Business Administration</t>
  </si>
  <si>
    <t>Economics</t>
  </si>
  <si>
    <t>Finance</t>
  </si>
  <si>
    <t>Information Systems</t>
  </si>
  <si>
    <t>International Business</t>
  </si>
  <si>
    <t>Management</t>
  </si>
  <si>
    <t>Marketing</t>
  </si>
  <si>
    <t xml:space="preserve">   Perdue School Subtotal</t>
  </si>
  <si>
    <t>Seidel School of Education</t>
  </si>
  <si>
    <t>Contemporary Curriculum Theory</t>
  </si>
  <si>
    <t>Integrated STEM Education</t>
  </si>
  <si>
    <t>Outdoor Education Leadership</t>
  </si>
  <si>
    <t>Physical Education</t>
  </si>
  <si>
    <t xml:space="preserve">   Seidel School Total</t>
  </si>
  <si>
    <t>Air Force Science</t>
  </si>
  <si>
    <t>G</t>
  </si>
  <si>
    <t>General Studies</t>
  </si>
  <si>
    <t>Military Science</t>
  </si>
  <si>
    <t>General Subtotal</t>
  </si>
  <si>
    <t>TOTAL Student Credit Hours</t>
  </si>
  <si>
    <t>Annual Credit Hours by Level and Annualized FTES</t>
  </si>
  <si>
    <t>Undergraduate</t>
  </si>
  <si>
    <t>Masters</t>
  </si>
  <si>
    <t>Doctoral</t>
  </si>
  <si>
    <t>TOTAL SCH</t>
  </si>
  <si>
    <t>TOTAL FTES</t>
  </si>
  <si>
    <t>Korean</t>
  </si>
  <si>
    <t>Communication</t>
  </si>
  <si>
    <t>Total</t>
  </si>
  <si>
    <t>Film</t>
  </si>
  <si>
    <t>Data Science</t>
  </si>
  <si>
    <t>Interdisciplinary Health &amp; Human Svcs</t>
  </si>
  <si>
    <t>Health and Human Preformance</t>
  </si>
  <si>
    <t>Public Health</t>
  </si>
  <si>
    <t>Early Childhood Education</t>
  </si>
  <si>
    <t>Education Foundations</t>
  </si>
  <si>
    <t>Master of Arts in Teaching</t>
  </si>
  <si>
    <t>Reading Education</t>
  </si>
  <si>
    <t>Secondary Education</t>
  </si>
  <si>
    <t>Education Leadership</t>
  </si>
  <si>
    <t>Physical Education, Teacher Ed.</t>
  </si>
  <si>
    <t>Elementary Education</t>
  </si>
  <si>
    <t>Music Applied</t>
  </si>
  <si>
    <t>Education</t>
  </si>
  <si>
    <t>Music Therapy</t>
  </si>
  <si>
    <t>Fall FYS</t>
  </si>
  <si>
    <t>Spring FYS</t>
  </si>
  <si>
    <t>Academic Year 2025-26</t>
  </si>
  <si>
    <t>Forensic Science</t>
  </si>
  <si>
    <t>Fall 2025 FTES</t>
  </si>
  <si>
    <t>Spring 2026 FTES</t>
  </si>
  <si>
    <t xml:space="preserve"> AY 25-26 Annualized</t>
  </si>
  <si>
    <r>
      <rPr>
        <b/>
        <sz val="9"/>
        <rFont val="Times New Roman"/>
        <family val="1"/>
      </rPr>
      <t>Not</t>
    </r>
    <r>
      <rPr>
        <sz val="9"/>
        <rFont val="Times New Roman"/>
        <family val="1"/>
      </rPr>
      <t>es:</t>
    </r>
  </si>
  <si>
    <t xml:space="preserve">The SCH of undergraduate students enrolled in a graduate level course are reported in the Upper Division column.  </t>
  </si>
  <si>
    <t>The SCH of graduate students enrolled in an undergraduate level course are included in the Graduate column.</t>
  </si>
  <si>
    <t xml:space="preserve"> LOWER (100-200)</t>
  </si>
  <si>
    <t>UPPER (300-400)</t>
  </si>
  <si>
    <t>MASTERS (400G-600G)</t>
  </si>
  <si>
    <t>(500-699)</t>
  </si>
  <si>
    <t>DOCTORAL (700+)</t>
  </si>
  <si>
    <t>Student Credit Hours by 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</si>
</sst>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0.0000"/>
    <numFmt numFmtId="166" formatCode="_(* #,##0_);_(* \(#,##0\);_(* &quot;-&quot;??_);_(@_)"/>
  </numFmts>
  <fonts count="25" x14ac:knownFonts="1">
    <font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7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6"/>
      <name val="Arial"/>
      <family val="2"/>
    </font>
    <font>
      <sz val="6"/>
      <name val="Times New Roman"/>
      <family val="1"/>
    </font>
    <font>
      <sz val="7"/>
      <name val="Times New Roman"/>
      <family val="1"/>
    </font>
    <font>
      <b/>
      <sz val="7"/>
      <name val="Times New Roman"/>
      <family val="1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Times New Roman"/>
      <family val="1"/>
    </font>
    <font>
      <b/>
      <sz val="10"/>
      <color theme="0"/>
      <name val="Arial"/>
      <family val="2"/>
    </font>
    <font>
      <b/>
      <sz val="10"/>
      <color theme="4" tint="-0.499984740745262"/>
      <name val="Arial"/>
      <family val="2"/>
    </font>
    <font>
      <sz val="9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9"/>
        <bgColor indexed="22"/>
      </patternFill>
    </fill>
    <fill>
      <patternFill patternType="solid">
        <fgColor indexed="22"/>
        <bgColor indexed="2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22"/>
      </patternFill>
    </fill>
    <fill>
      <patternFill patternType="solid">
        <fgColor theme="0"/>
        <bgColor indexed="22"/>
      </patternFill>
    </fill>
    <fill>
      <patternFill patternType="solid">
        <fgColor theme="8" tint="0.79998168889431442"/>
        <bgColor indexed="8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indexed="2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22"/>
      </patternFill>
    </fill>
    <fill>
      <patternFill patternType="solid">
        <fgColor theme="9" tint="0.79998168889431442"/>
        <bgColor indexed="8"/>
      </patternFill>
    </fill>
    <fill>
      <patternFill patternType="solid">
        <fgColor theme="9" tint="0.79998168889431442"/>
        <bgColor indexed="2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8"/>
      </patternFill>
    </fill>
    <fill>
      <patternFill patternType="solid">
        <fgColor theme="6" tint="0.59999389629810485"/>
        <bgColor indexed="22"/>
      </patternFill>
    </fill>
    <fill>
      <patternFill patternType="solid">
        <fgColor rgb="FFFFFF99"/>
        <bgColor indexed="8"/>
      </patternFill>
    </fill>
    <fill>
      <patternFill patternType="solid">
        <fgColor rgb="FFFFFF99"/>
        <bgColor indexed="22"/>
      </patternFill>
    </fill>
    <fill>
      <patternFill patternType="solid">
        <fgColor theme="9" tint="0.59999389629810485"/>
        <bgColor indexed="8"/>
      </patternFill>
    </fill>
    <fill>
      <patternFill patternType="solid">
        <fgColor theme="0"/>
        <bgColor indexed="8"/>
      </patternFill>
    </fill>
    <fill>
      <patternFill patternType="solid">
        <fgColor theme="4" tint="0.79998168889431442"/>
        <bgColor indexed="22"/>
      </patternFill>
    </fill>
    <fill>
      <patternFill patternType="solid">
        <fgColor theme="4" tint="0.79998168889431442"/>
        <bgColor indexed="8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8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8"/>
      </patternFill>
    </fill>
    <fill>
      <patternFill patternType="solid">
        <fgColor theme="0" tint="-4.9989318521683403E-2"/>
        <bgColor indexed="22"/>
      </patternFill>
    </fill>
  </fills>
  <borders count="6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top"/>
    </xf>
    <xf numFmtId="4" fontId="1" fillId="0" borderId="0" applyFont="0" applyFill="0" applyBorder="0" applyAlignment="0" applyProtection="0"/>
    <xf numFmtId="0" fontId="19" fillId="0" borderId="0"/>
    <xf numFmtId="0" fontId="7" fillId="0" borderId="0"/>
  </cellStyleXfs>
  <cellXfs count="240">
    <xf numFmtId="0" fontId="0" fillId="0" borderId="0" xfId="0">
      <alignment vertical="top"/>
    </xf>
    <xf numFmtId="0" fontId="2" fillId="2" borderId="0" xfId="0" applyFont="1" applyFill="1" applyAlignment="1">
      <alignment horizontal="centerContinuous"/>
    </xf>
    <xf numFmtId="0" fontId="20" fillId="0" borderId="0" xfId="0" applyFont="1" applyAlignment="1"/>
    <xf numFmtId="0" fontId="0" fillId="0" borderId="0" xfId="0" applyAlignment="1">
      <alignment vertical="center"/>
    </xf>
    <xf numFmtId="0" fontId="3" fillId="2" borderId="1" xfId="0" applyFont="1" applyFill="1" applyBorder="1" applyAlignment="1"/>
    <xf numFmtId="0" fontId="3" fillId="3" borderId="2" xfId="0" applyFont="1" applyFill="1" applyBorder="1" applyAlignment="1"/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4" fillId="3" borderId="6" xfId="0" applyFont="1" applyFill="1" applyBorder="1" applyAlignment="1">
      <alignment horizontal="centerContinuous"/>
    </xf>
    <xf numFmtId="0" fontId="4" fillId="3" borderId="7" xfId="0" applyFont="1" applyFill="1" applyBorder="1" applyAlignment="1">
      <alignment horizontal="centerContinuous"/>
    </xf>
    <xf numFmtId="0" fontId="4" fillId="2" borderId="8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Continuous"/>
    </xf>
    <xf numFmtId="0" fontId="4" fillId="3" borderId="11" xfId="0" applyFont="1" applyFill="1" applyBorder="1" applyAlignment="1">
      <alignment horizontal="centerContinuous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5" fillId="5" borderId="14" xfId="0" applyFont="1" applyFill="1" applyBorder="1" applyAlignment="1"/>
    <xf numFmtId="0" fontId="4" fillId="6" borderId="15" xfId="0" applyFont="1" applyFill="1" applyBorder="1" applyAlignment="1">
      <alignment horizontal="center"/>
    </xf>
    <xf numFmtId="0" fontId="4" fillId="6" borderId="16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left" indent="1"/>
    </xf>
    <xf numFmtId="0" fontId="4" fillId="7" borderId="15" xfId="0" applyFont="1" applyFill="1" applyBorder="1" applyAlignment="1">
      <alignment horizontal="center"/>
    </xf>
    <xf numFmtId="0" fontId="4" fillId="7" borderId="16" xfId="0" applyFont="1" applyFill="1" applyBorder="1" applyAlignment="1">
      <alignment horizontal="center"/>
    </xf>
    <xf numFmtId="0" fontId="6" fillId="2" borderId="18" xfId="0" quotePrefix="1" applyNumberFormat="1" applyFont="1" applyFill="1" applyBorder="1" applyAlignment="1">
      <alignment horizontal="left"/>
    </xf>
    <xf numFmtId="0" fontId="6" fillId="2" borderId="19" xfId="0" applyFont="1" applyFill="1" applyBorder="1" applyAlignment="1">
      <alignment horizontal="left" indent="1"/>
    </xf>
    <xf numFmtId="41" fontId="8" fillId="2" borderId="20" xfId="3" applyNumberFormat="1" applyFont="1" applyFill="1" applyBorder="1"/>
    <xf numFmtId="41" fontId="9" fillId="2" borderId="19" xfId="0" applyNumberFormat="1" applyFont="1" applyFill="1" applyBorder="1" applyAlignment="1"/>
    <xf numFmtId="41" fontId="8" fillId="2" borderId="20" xfId="3" applyNumberFormat="1" applyFont="1" applyFill="1" applyBorder="1" applyAlignment="1">
      <alignment horizontal="right"/>
    </xf>
    <xf numFmtId="0" fontId="6" fillId="2" borderId="8" xfId="0" quotePrefix="1" applyNumberFormat="1" applyFont="1" applyFill="1" applyBorder="1" applyAlignment="1">
      <alignment horizontal="left"/>
    </xf>
    <xf numFmtId="0" fontId="6" fillId="2" borderId="9" xfId="0" applyFont="1" applyFill="1" applyBorder="1" applyAlignment="1">
      <alignment horizontal="left" indent="1"/>
    </xf>
    <xf numFmtId="41" fontId="8" fillId="2" borderId="0" xfId="3" applyNumberFormat="1" applyFont="1" applyFill="1" applyBorder="1"/>
    <xf numFmtId="41" fontId="9" fillId="2" borderId="9" xfId="0" applyNumberFormat="1" applyFont="1" applyFill="1" applyBorder="1" applyAlignment="1"/>
    <xf numFmtId="41" fontId="8" fillId="2" borderId="0" xfId="3" applyNumberFormat="1" applyFont="1" applyFill="1" applyBorder="1" applyAlignment="1">
      <alignment horizontal="right"/>
    </xf>
    <xf numFmtId="41" fontId="9" fillId="8" borderId="0" xfId="0" applyNumberFormat="1" applyFont="1" applyFill="1" applyBorder="1" applyAlignment="1"/>
    <xf numFmtId="164" fontId="6" fillId="2" borderId="8" xfId="0" applyNumberFormat="1" applyFont="1" applyFill="1" applyBorder="1" applyAlignment="1">
      <alignment horizontal="left"/>
    </xf>
    <xf numFmtId="0" fontId="6" fillId="2" borderId="21" xfId="0" quotePrefix="1" applyNumberFormat="1" applyFont="1" applyFill="1" applyBorder="1" applyAlignment="1">
      <alignment horizontal="left"/>
    </xf>
    <xf numFmtId="0" fontId="6" fillId="2" borderId="22" xfId="0" applyFont="1" applyFill="1" applyBorder="1" applyAlignment="1">
      <alignment horizontal="left" indent="1"/>
    </xf>
    <xf numFmtId="41" fontId="8" fillId="2" borderId="23" xfId="3" applyNumberFormat="1" applyFont="1" applyFill="1" applyBorder="1"/>
    <xf numFmtId="41" fontId="9" fillId="2" borderId="22" xfId="0" applyNumberFormat="1" applyFont="1" applyFill="1" applyBorder="1" applyAlignment="1"/>
    <xf numFmtId="41" fontId="8" fillId="2" borderId="23" xfId="3" applyNumberFormat="1" applyFont="1" applyFill="1" applyBorder="1" applyAlignment="1">
      <alignment horizontal="right"/>
    </xf>
    <xf numFmtId="164" fontId="6" fillId="2" borderId="8" xfId="0" quotePrefix="1" applyNumberFormat="1" applyFont="1" applyFill="1" applyBorder="1" applyAlignment="1">
      <alignment horizontal="left"/>
    </xf>
    <xf numFmtId="164" fontId="6" fillId="2" borderId="21" xfId="0" quotePrefix="1" applyNumberFormat="1" applyFont="1" applyFill="1" applyBorder="1" applyAlignment="1">
      <alignment horizontal="left"/>
    </xf>
    <xf numFmtId="0" fontId="5" fillId="0" borderId="24" xfId="0" applyFont="1" applyFill="1" applyBorder="1" applyAlignment="1">
      <alignment horizontal="left" indent="1"/>
    </xf>
    <xf numFmtId="0" fontId="6" fillId="2" borderId="25" xfId="0" applyFont="1" applyFill="1" applyBorder="1" applyAlignment="1">
      <alignment horizontal="left" indent="1"/>
    </xf>
    <xf numFmtId="41" fontId="11" fillId="2" borderId="26" xfId="3" applyNumberFormat="1" applyFont="1" applyFill="1" applyBorder="1"/>
    <xf numFmtId="41" fontId="10" fillId="2" borderId="25" xfId="0" applyNumberFormat="1" applyFont="1" applyFill="1" applyBorder="1" applyAlignment="1"/>
    <xf numFmtId="41" fontId="11" fillId="2" borderId="26" xfId="3" applyNumberFormat="1" applyFont="1" applyFill="1" applyBorder="1" applyAlignment="1">
      <alignment horizontal="right"/>
    </xf>
    <xf numFmtId="164" fontId="6" fillId="2" borderId="27" xfId="0" applyNumberFormat="1" applyFont="1" applyFill="1" applyBorder="1" applyAlignment="1">
      <alignment horizontal="left"/>
    </xf>
    <xf numFmtId="0" fontId="6" fillId="2" borderId="28" xfId="0" applyFont="1" applyFill="1" applyBorder="1" applyAlignment="1">
      <alignment horizontal="left" indent="1"/>
    </xf>
    <xf numFmtId="41" fontId="8" fillId="2" borderId="29" xfId="3" applyNumberFormat="1" applyFont="1" applyFill="1" applyBorder="1"/>
    <xf numFmtId="41" fontId="9" fillId="2" borderId="28" xfId="0" applyNumberFormat="1" applyFont="1" applyFill="1" applyBorder="1" applyAlignment="1"/>
    <xf numFmtId="41" fontId="8" fillId="2" borderId="29" xfId="3" applyNumberFormat="1" applyFont="1" applyFill="1" applyBorder="1" applyAlignment="1">
      <alignment horizontal="right"/>
    </xf>
    <xf numFmtId="0" fontId="0" fillId="0" borderId="0" xfId="0" applyAlignment="1"/>
    <xf numFmtId="164" fontId="6" fillId="2" borderId="27" xfId="0" quotePrefix="1" applyNumberFormat="1" applyFont="1" applyFill="1" applyBorder="1" applyAlignment="1">
      <alignment horizontal="left"/>
    </xf>
    <xf numFmtId="41" fontId="9" fillId="2" borderId="11" xfId="0" applyNumberFormat="1" applyFont="1" applyFill="1" applyBorder="1" applyAlignment="1"/>
    <xf numFmtId="0" fontId="20" fillId="0" borderId="12" xfId="0" applyFont="1" applyBorder="1" applyAlignment="1"/>
    <xf numFmtId="41" fontId="12" fillId="6" borderId="30" xfId="0" applyNumberFormat="1" applyFont="1" applyFill="1" applyBorder="1" applyAlignment="1">
      <alignment horizontal="center"/>
    </xf>
    <xf numFmtId="41" fontId="12" fillId="6" borderId="16" xfId="0" applyNumberFormat="1" applyFont="1" applyFill="1" applyBorder="1" applyAlignment="1">
      <alignment horizontal="center"/>
    </xf>
    <xf numFmtId="0" fontId="5" fillId="9" borderId="14" xfId="0" applyFont="1" applyFill="1" applyBorder="1" applyAlignment="1"/>
    <xf numFmtId="0" fontId="4" fillId="10" borderId="15" xfId="0" applyFont="1" applyFill="1" applyBorder="1" applyAlignment="1">
      <alignment horizontal="center"/>
    </xf>
    <xf numFmtId="41" fontId="12" fillId="10" borderId="30" xfId="0" applyNumberFormat="1" applyFont="1" applyFill="1" applyBorder="1" applyAlignment="1">
      <alignment horizontal="center"/>
    </xf>
    <xf numFmtId="41" fontId="12" fillId="10" borderId="16" xfId="0" applyNumberFormat="1" applyFont="1" applyFill="1" applyBorder="1" applyAlignment="1">
      <alignment horizontal="center"/>
    </xf>
    <xf numFmtId="41" fontId="12" fillId="10" borderId="30" xfId="1" applyNumberFormat="1" applyFont="1" applyFill="1" applyBorder="1" applyAlignment="1">
      <alignment horizontal="center"/>
    </xf>
    <xf numFmtId="41" fontId="12" fillId="10" borderId="16" xfId="1" applyNumberFormat="1" applyFont="1" applyFill="1" applyBorder="1" applyAlignment="1">
      <alignment horizontal="center"/>
    </xf>
    <xf numFmtId="0" fontId="5" fillId="11" borderId="14" xfId="0" applyFont="1" applyFill="1" applyBorder="1" applyAlignment="1"/>
    <xf numFmtId="0" fontId="4" fillId="12" borderId="15" xfId="0" applyFont="1" applyFill="1" applyBorder="1" applyAlignment="1">
      <alignment horizontal="center"/>
    </xf>
    <xf numFmtId="0" fontId="4" fillId="12" borderId="16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left"/>
    </xf>
    <xf numFmtId="41" fontId="9" fillId="2" borderId="20" xfId="0" applyNumberFormat="1" applyFont="1" applyFill="1" applyBorder="1" applyAlignment="1"/>
    <xf numFmtId="41" fontId="9" fillId="2" borderId="0" xfId="0" applyNumberFormat="1" applyFont="1" applyFill="1" applyBorder="1" applyAlignment="1"/>
    <xf numFmtId="164" fontId="6" fillId="2" borderId="21" xfId="0" applyNumberFormat="1" applyFont="1" applyFill="1" applyBorder="1" applyAlignment="1">
      <alignment horizontal="left"/>
    </xf>
    <xf numFmtId="0" fontId="0" fillId="0" borderId="0" xfId="0" applyBorder="1" applyAlignment="1">
      <alignment vertical="center"/>
    </xf>
    <xf numFmtId="41" fontId="10" fillId="4" borderId="8" xfId="0" applyNumberFormat="1" applyFont="1" applyFill="1" applyBorder="1" applyAlignment="1"/>
    <xf numFmtId="164" fontId="6" fillId="2" borderId="31" xfId="0" applyNumberFormat="1" applyFont="1" applyFill="1" applyBorder="1" applyAlignment="1">
      <alignment horizontal="left"/>
    </xf>
    <xf numFmtId="0" fontId="6" fillId="2" borderId="32" xfId="0" applyFont="1" applyFill="1" applyBorder="1" applyAlignment="1">
      <alignment horizontal="left" indent="1"/>
    </xf>
    <xf numFmtId="41" fontId="8" fillId="2" borderId="33" xfId="3" applyNumberFormat="1" applyFont="1" applyFill="1" applyBorder="1"/>
    <xf numFmtId="41" fontId="9" fillId="2" borderId="32" xfId="0" applyNumberFormat="1" applyFont="1" applyFill="1" applyBorder="1" applyAlignment="1"/>
    <xf numFmtId="41" fontId="8" fillId="2" borderId="33" xfId="3" applyNumberFormat="1" applyFont="1" applyFill="1" applyBorder="1" applyAlignment="1">
      <alignment horizontal="right"/>
    </xf>
    <xf numFmtId="164" fontId="5" fillId="13" borderId="14" xfId="0" applyNumberFormat="1" applyFont="1" applyFill="1" applyBorder="1" applyAlignment="1"/>
    <xf numFmtId="164" fontId="5" fillId="13" borderId="15" xfId="0" applyNumberFormat="1" applyFont="1" applyFill="1" applyBorder="1" applyAlignment="1"/>
    <xf numFmtId="41" fontId="10" fillId="13" borderId="15" xfId="0" applyNumberFormat="1" applyFont="1" applyFill="1" applyBorder="1" applyAlignment="1"/>
    <xf numFmtId="41" fontId="10" fillId="14" borderId="16" xfId="0" applyNumberFormat="1" applyFont="1" applyFill="1" applyBorder="1" applyAlignment="1"/>
    <xf numFmtId="164" fontId="5" fillId="13" borderId="34" xfId="0" applyNumberFormat="1" applyFont="1" applyFill="1" applyBorder="1" applyAlignment="1"/>
    <xf numFmtId="164" fontId="5" fillId="13" borderId="19" xfId="0" applyNumberFormat="1" applyFont="1" applyFill="1" applyBorder="1" applyAlignment="1"/>
    <xf numFmtId="41" fontId="12" fillId="13" borderId="20" xfId="0" applyNumberFormat="1" applyFont="1" applyFill="1" applyBorder="1" applyAlignment="1"/>
    <xf numFmtId="41" fontId="12" fillId="13" borderId="7" xfId="0" applyNumberFormat="1" applyFont="1" applyFill="1" applyBorder="1" applyAlignment="1"/>
    <xf numFmtId="41" fontId="12" fillId="13" borderId="19" xfId="0" applyNumberFormat="1" applyFont="1" applyFill="1" applyBorder="1" applyAlignment="1"/>
    <xf numFmtId="41" fontId="12" fillId="14" borderId="35" xfId="0" applyNumberFormat="1" applyFont="1" applyFill="1" applyBorder="1" applyAlignment="1"/>
    <xf numFmtId="0" fontId="5" fillId="15" borderId="14" xfId="0" applyFont="1" applyFill="1" applyBorder="1" applyAlignment="1"/>
    <xf numFmtId="164" fontId="5" fillId="16" borderId="15" xfId="0" applyNumberFormat="1" applyFont="1" applyFill="1" applyBorder="1" applyAlignment="1"/>
    <xf numFmtId="41" fontId="10" fillId="16" borderId="15" xfId="0" applyNumberFormat="1" applyFont="1" applyFill="1" applyBorder="1" applyAlignment="1"/>
    <xf numFmtId="41" fontId="10" fillId="17" borderId="16" xfId="0" applyNumberFormat="1" applyFont="1" applyFill="1" applyBorder="1" applyAlignment="1"/>
    <xf numFmtId="41" fontId="8" fillId="2" borderId="36" xfId="3" applyNumberFormat="1" applyFont="1" applyFill="1" applyBorder="1"/>
    <xf numFmtId="41" fontId="8" fillId="2" borderId="36" xfId="3" applyNumberFormat="1" applyFont="1" applyFill="1" applyBorder="1" applyAlignment="1">
      <alignment horizontal="right"/>
    </xf>
    <xf numFmtId="41" fontId="0" fillId="0" borderId="0" xfId="0" applyNumberFormat="1" applyAlignment="1"/>
    <xf numFmtId="164" fontId="5" fillId="18" borderId="14" xfId="0" applyNumberFormat="1" applyFont="1" applyFill="1" applyBorder="1" applyAlignment="1"/>
    <xf numFmtId="164" fontId="5" fillId="18" borderId="37" xfId="0" applyNumberFormat="1" applyFont="1" applyFill="1" applyBorder="1" applyAlignment="1"/>
    <xf numFmtId="41" fontId="12" fillId="18" borderId="15" xfId="0" applyNumberFormat="1" applyFont="1" applyFill="1" applyBorder="1" applyAlignment="1"/>
    <xf numFmtId="41" fontId="12" fillId="18" borderId="16" xfId="0" applyNumberFormat="1" applyFont="1" applyFill="1" applyBorder="1" applyAlignment="1"/>
    <xf numFmtId="41" fontId="12" fillId="18" borderId="37" xfId="0" applyNumberFormat="1" applyFont="1" applyFill="1" applyBorder="1" applyAlignment="1"/>
    <xf numFmtId="41" fontId="12" fillId="19" borderId="38" xfId="0" applyNumberFormat="1" applyFont="1" applyFill="1" applyBorder="1" applyAlignment="1"/>
    <xf numFmtId="0" fontId="20" fillId="0" borderId="0" xfId="0" applyFont="1" applyBorder="1" applyAlignment="1"/>
    <xf numFmtId="41" fontId="9" fillId="2" borderId="13" xfId="0" applyNumberFormat="1" applyFont="1" applyFill="1" applyBorder="1" applyAlignment="1"/>
    <xf numFmtId="41" fontId="10" fillId="20" borderId="9" xfId="0" applyNumberFormat="1" applyFont="1" applyFill="1" applyBorder="1" applyAlignment="1"/>
    <xf numFmtId="41" fontId="12" fillId="2" borderId="15" xfId="0" applyNumberFormat="1" applyFont="1" applyFill="1" applyBorder="1" applyAlignment="1"/>
    <xf numFmtId="41" fontId="12" fillId="2" borderId="16" xfId="0" applyNumberFormat="1" applyFont="1" applyFill="1" applyBorder="1" applyAlignment="1"/>
    <xf numFmtId="2" fontId="14" fillId="21" borderId="0" xfId="0" applyNumberFormat="1" applyFont="1" applyFill="1" applyBorder="1" applyAlignment="1">
      <alignment horizontal="right"/>
    </xf>
    <xf numFmtId="41" fontId="13" fillId="7" borderId="0" xfId="0" applyNumberFormat="1" applyFont="1" applyFill="1" applyBorder="1" applyAlignment="1"/>
    <xf numFmtId="0" fontId="16" fillId="2" borderId="0" xfId="0" applyFont="1" applyFill="1" applyAlignment="1"/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right"/>
    </xf>
    <xf numFmtId="0" fontId="0" fillId="0" borderId="0" xfId="0" applyNumberFormat="1" applyAlignment="1"/>
    <xf numFmtId="166" fontId="13" fillId="0" borderId="39" xfId="0" applyNumberFormat="1" applyFont="1" applyBorder="1" applyAlignment="1"/>
    <xf numFmtId="0" fontId="4" fillId="22" borderId="0" xfId="0" applyFont="1" applyFill="1" applyBorder="1" applyAlignment="1">
      <alignment horizontal="center"/>
    </xf>
    <xf numFmtId="41" fontId="9" fillId="23" borderId="20" xfId="0" applyNumberFormat="1" applyFont="1" applyFill="1" applyBorder="1" applyAlignment="1"/>
    <xf numFmtId="41" fontId="9" fillId="23" borderId="0" xfId="0" applyNumberFormat="1" applyFont="1" applyFill="1" applyBorder="1" applyAlignment="1"/>
    <xf numFmtId="41" fontId="9" fillId="23" borderId="23" xfId="0" applyNumberFormat="1" applyFont="1" applyFill="1" applyBorder="1" applyAlignment="1"/>
    <xf numFmtId="41" fontId="10" fillId="23" borderId="26" xfId="0" applyNumberFormat="1" applyFont="1" applyFill="1" applyBorder="1" applyAlignment="1"/>
    <xf numFmtId="41" fontId="9" fillId="23" borderId="29" xfId="0" applyNumberFormat="1" applyFont="1" applyFill="1" applyBorder="1" applyAlignment="1"/>
    <xf numFmtId="41" fontId="9" fillId="23" borderId="33" xfId="0" applyNumberFormat="1" applyFont="1" applyFill="1" applyBorder="1" applyAlignment="1"/>
    <xf numFmtId="41" fontId="9" fillId="23" borderId="0" xfId="0" applyNumberFormat="1" applyFont="1" applyFill="1" applyAlignment="1"/>
    <xf numFmtId="41" fontId="12" fillId="23" borderId="15" xfId="0" applyNumberFormat="1" applyFont="1" applyFill="1" applyBorder="1" applyAlignment="1"/>
    <xf numFmtId="0" fontId="4" fillId="24" borderId="9" xfId="0" applyFont="1" applyFill="1" applyBorder="1" applyAlignment="1">
      <alignment horizontal="center"/>
    </xf>
    <xf numFmtId="41" fontId="9" fillId="25" borderId="19" xfId="0" applyNumberFormat="1" applyFont="1" applyFill="1" applyBorder="1" applyAlignment="1"/>
    <xf numFmtId="41" fontId="9" fillId="25" borderId="9" xfId="0" applyNumberFormat="1" applyFont="1" applyFill="1" applyBorder="1" applyAlignment="1"/>
    <xf numFmtId="41" fontId="9" fillId="25" borderId="22" xfId="0" applyNumberFormat="1" applyFont="1" applyFill="1" applyBorder="1" applyAlignment="1"/>
    <xf numFmtId="41" fontId="10" fillId="25" borderId="25" xfId="0" applyNumberFormat="1" applyFont="1" applyFill="1" applyBorder="1" applyAlignment="1"/>
    <xf numFmtId="41" fontId="9" fillId="25" borderId="28" xfId="0" applyNumberFormat="1" applyFont="1" applyFill="1" applyBorder="1" applyAlignment="1"/>
    <xf numFmtId="41" fontId="9" fillId="25" borderId="32" xfId="0" applyNumberFormat="1" applyFont="1" applyFill="1" applyBorder="1" applyAlignment="1"/>
    <xf numFmtId="41" fontId="12" fillId="25" borderId="37" xfId="0" applyNumberFormat="1" applyFont="1" applyFill="1" applyBorder="1" applyAlignment="1"/>
    <xf numFmtId="41" fontId="12" fillId="13" borderId="16" xfId="0" applyNumberFormat="1" applyFont="1" applyFill="1" applyBorder="1" applyAlignment="1"/>
    <xf numFmtId="41" fontId="12" fillId="13" borderId="15" xfId="0" applyNumberFormat="1" applyFont="1" applyFill="1" applyBorder="1" applyAlignment="1"/>
    <xf numFmtId="41" fontId="12" fillId="13" borderId="14" xfId="0" applyNumberFormat="1" applyFont="1" applyFill="1" applyBorder="1" applyAlignment="1"/>
    <xf numFmtId="0" fontId="6" fillId="2" borderId="31" xfId="0" quotePrefix="1" applyNumberFormat="1" applyFont="1" applyFill="1" applyBorder="1" applyAlignment="1">
      <alignment horizontal="left"/>
    </xf>
    <xf numFmtId="0" fontId="21" fillId="7" borderId="0" xfId="0" applyFont="1" applyFill="1" applyBorder="1" applyAlignment="1"/>
    <xf numFmtId="41" fontId="22" fillId="7" borderId="0" xfId="0" applyNumberFormat="1" applyFont="1" applyFill="1" applyBorder="1" applyAlignment="1"/>
    <xf numFmtId="43" fontId="22" fillId="7" borderId="0" xfId="0" applyNumberFormat="1" applyFont="1" applyFill="1" applyBorder="1" applyAlignment="1"/>
    <xf numFmtId="0" fontId="19" fillId="0" borderId="0" xfId="2"/>
    <xf numFmtId="41" fontId="8" fillId="2" borderId="40" xfId="3" applyNumberFormat="1" applyFont="1" applyFill="1" applyBorder="1" applyAlignment="1">
      <alignment horizontal="right"/>
    </xf>
    <xf numFmtId="41" fontId="8" fillId="2" borderId="40" xfId="3" applyNumberFormat="1" applyFont="1" applyFill="1" applyBorder="1"/>
    <xf numFmtId="164" fontId="6" fillId="2" borderId="31" xfId="0" quotePrefix="1" applyNumberFormat="1" applyFont="1" applyFill="1" applyBorder="1" applyAlignment="1">
      <alignment horizontal="left"/>
    </xf>
    <xf numFmtId="41" fontId="9" fillId="2" borderId="33" xfId="0" applyNumberFormat="1" applyFont="1" applyFill="1" applyBorder="1" applyAlignment="1"/>
    <xf numFmtId="164" fontId="5" fillId="16" borderId="41" xfId="0" applyNumberFormat="1" applyFont="1" applyFill="1" applyBorder="1" applyAlignment="1"/>
    <xf numFmtId="164" fontId="5" fillId="16" borderId="42" xfId="0" applyNumberFormat="1" applyFont="1" applyFill="1" applyBorder="1" applyAlignment="1"/>
    <xf numFmtId="41" fontId="12" fillId="16" borderId="43" xfId="0" applyNumberFormat="1" applyFont="1" applyFill="1" applyBorder="1" applyAlignment="1"/>
    <xf numFmtId="41" fontId="12" fillId="16" borderId="44" xfId="0" applyNumberFormat="1" applyFont="1" applyFill="1" applyBorder="1" applyAlignment="1"/>
    <xf numFmtId="41" fontId="12" fillId="16" borderId="42" xfId="0" applyNumberFormat="1" applyFont="1" applyFill="1" applyBorder="1" applyAlignment="1"/>
    <xf numFmtId="41" fontId="12" fillId="17" borderId="45" xfId="0" applyNumberFormat="1" applyFont="1" applyFill="1" applyBorder="1" applyAlignment="1"/>
    <xf numFmtId="0" fontId="5" fillId="26" borderId="46" xfId="0" applyFont="1" applyFill="1" applyBorder="1" applyAlignment="1"/>
    <xf numFmtId="164" fontId="5" fillId="18" borderId="47" xfId="0" applyNumberFormat="1" applyFont="1" applyFill="1" applyBorder="1" applyAlignment="1"/>
    <xf numFmtId="41" fontId="10" fillId="18" borderId="47" xfId="0" applyNumberFormat="1" applyFont="1" applyFill="1" applyBorder="1" applyAlignment="1"/>
    <xf numFmtId="41" fontId="10" fillId="19" borderId="48" xfId="0" applyNumberFormat="1" applyFont="1" applyFill="1" applyBorder="1" applyAlignment="1"/>
    <xf numFmtId="41" fontId="19" fillId="0" borderId="0" xfId="2" applyNumberFormat="1"/>
    <xf numFmtId="0" fontId="6" fillId="2" borderId="49" xfId="0" quotePrefix="1" applyNumberFormat="1" applyFont="1" applyFill="1" applyBorder="1" applyAlignment="1">
      <alignment horizontal="left"/>
    </xf>
    <xf numFmtId="0" fontId="6" fillId="2" borderId="37" xfId="0" applyFont="1" applyFill="1" applyBorder="1" applyAlignment="1">
      <alignment horizontal="left" indent="1"/>
    </xf>
    <xf numFmtId="41" fontId="8" fillId="2" borderId="15" xfId="3" applyNumberFormat="1" applyFont="1" applyFill="1" applyBorder="1"/>
    <xf numFmtId="41" fontId="9" fillId="2" borderId="37" xfId="0" applyNumberFormat="1" applyFont="1" applyFill="1" applyBorder="1" applyAlignment="1"/>
    <xf numFmtId="41" fontId="8" fillId="2" borderId="15" xfId="3" applyNumberFormat="1" applyFont="1" applyFill="1" applyBorder="1" applyAlignment="1">
      <alignment horizontal="right"/>
    </xf>
    <xf numFmtId="41" fontId="9" fillId="23" borderId="15" xfId="0" applyNumberFormat="1" applyFont="1" applyFill="1" applyBorder="1" applyAlignment="1"/>
    <xf numFmtId="41" fontId="9" fillId="25" borderId="37" xfId="0" applyNumberFormat="1" applyFont="1" applyFill="1" applyBorder="1" applyAlignment="1"/>
    <xf numFmtId="41" fontId="12" fillId="6" borderId="15" xfId="0" applyNumberFormat="1" applyFont="1" applyFill="1" applyBorder="1" applyAlignment="1">
      <alignment horizontal="center"/>
    </xf>
    <xf numFmtId="41" fontId="12" fillId="10" borderId="15" xfId="0" applyNumberFormat="1" applyFont="1" applyFill="1" applyBorder="1" applyAlignment="1">
      <alignment horizontal="center"/>
    </xf>
    <xf numFmtId="41" fontId="9" fillId="2" borderId="23" xfId="0" applyNumberFormat="1" applyFont="1" applyFill="1" applyBorder="1" applyAlignment="1"/>
    <xf numFmtId="41" fontId="10" fillId="2" borderId="26" xfId="0" applyNumberFormat="1" applyFont="1" applyFill="1" applyBorder="1" applyAlignment="1"/>
    <xf numFmtId="41" fontId="9" fillId="2" borderId="15" xfId="0" applyNumberFormat="1" applyFont="1" applyFill="1" applyBorder="1" applyAlignment="1"/>
    <xf numFmtId="41" fontId="9" fillId="2" borderId="29" xfId="0" applyNumberFormat="1" applyFont="1" applyFill="1" applyBorder="1" applyAlignment="1"/>
    <xf numFmtId="0" fontId="4" fillId="2" borderId="50" xfId="0" applyFont="1" applyFill="1" applyBorder="1" applyAlignment="1">
      <alignment horizontal="centerContinuous"/>
    </xf>
    <xf numFmtId="0" fontId="4" fillId="3" borderId="1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18" fillId="3" borderId="28" xfId="0" applyFont="1" applyFill="1" applyBorder="1" applyAlignment="1">
      <alignment horizontal="center"/>
    </xf>
    <xf numFmtId="41" fontId="9" fillId="2" borderId="7" xfId="0" applyNumberFormat="1" applyFont="1" applyFill="1" applyBorder="1" applyAlignment="1"/>
    <xf numFmtId="41" fontId="9" fillId="2" borderId="51" xfId="0" applyNumberFormat="1" applyFont="1" applyFill="1" applyBorder="1" applyAlignment="1"/>
    <xf numFmtId="41" fontId="9" fillId="2" borderId="52" xfId="0" applyNumberFormat="1" applyFont="1" applyFill="1" applyBorder="1" applyAlignment="1"/>
    <xf numFmtId="41" fontId="10" fillId="2" borderId="53" xfId="0" applyNumberFormat="1" applyFont="1" applyFill="1" applyBorder="1" applyAlignment="1"/>
    <xf numFmtId="41" fontId="9" fillId="2" borderId="16" xfId="0" applyNumberFormat="1" applyFont="1" applyFill="1" applyBorder="1" applyAlignment="1"/>
    <xf numFmtId="41" fontId="12" fillId="16" borderId="54" xfId="0" applyNumberFormat="1" applyFont="1" applyFill="1" applyBorder="1" applyAlignment="1"/>
    <xf numFmtId="41" fontId="23" fillId="7" borderId="0" xfId="0" applyNumberFormat="1" applyFont="1" applyFill="1" applyBorder="1" applyAlignment="1"/>
    <xf numFmtId="41" fontId="9" fillId="2" borderId="55" xfId="0" applyNumberFormat="1" applyFont="1" applyFill="1" applyBorder="1" applyAlignment="1"/>
    <xf numFmtId="164" fontId="5" fillId="27" borderId="14" xfId="0" applyNumberFormat="1" applyFont="1" applyFill="1" applyBorder="1" applyAlignment="1"/>
    <xf numFmtId="164" fontId="5" fillId="27" borderId="37" xfId="0" applyNumberFormat="1" applyFont="1" applyFill="1" applyBorder="1" applyAlignment="1"/>
    <xf numFmtId="41" fontId="12" fillId="27" borderId="15" xfId="0" applyNumberFormat="1" applyFont="1" applyFill="1" applyBorder="1" applyAlignment="1"/>
    <xf numFmtId="41" fontId="12" fillId="27" borderId="16" xfId="0" applyNumberFormat="1" applyFont="1" applyFill="1" applyBorder="1" applyAlignment="1"/>
    <xf numFmtId="41" fontId="12" fillId="27" borderId="37" xfId="0" applyNumberFormat="1" applyFont="1" applyFill="1" applyBorder="1" applyAlignment="1"/>
    <xf numFmtId="41" fontId="9" fillId="23" borderId="56" xfId="0" applyNumberFormat="1" applyFont="1" applyFill="1" applyBorder="1" applyAlignment="1"/>
    <xf numFmtId="41" fontId="3" fillId="0" borderId="39" xfId="0" applyNumberFormat="1" applyFont="1" applyBorder="1" applyAlignment="1">
      <alignment horizontal="right"/>
    </xf>
    <xf numFmtId="164" fontId="5" fillId="2" borderId="14" xfId="0" applyNumberFormat="1" applyFont="1" applyFill="1" applyBorder="1" applyAlignment="1">
      <alignment horizontal="right"/>
    </xf>
    <xf numFmtId="0" fontId="2" fillId="2" borderId="0" xfId="0" applyFont="1" applyFill="1" applyAlignment="1"/>
    <xf numFmtId="41" fontId="3" fillId="0" borderId="16" xfId="0" applyNumberFormat="1" applyFont="1" applyBorder="1" applyAlignment="1"/>
    <xf numFmtId="0" fontId="0" fillId="0" borderId="61" xfId="0" applyBorder="1" applyAlignment="1"/>
    <xf numFmtId="41" fontId="3" fillId="2" borderId="39" xfId="0" applyNumberFormat="1" applyFont="1" applyFill="1" applyBorder="1" applyAlignment="1">
      <alignment horizontal="left"/>
    </xf>
    <xf numFmtId="41" fontId="14" fillId="2" borderId="39" xfId="0" applyNumberFormat="1" applyFont="1" applyFill="1" applyBorder="1" applyAlignment="1"/>
    <xf numFmtId="41" fontId="3" fillId="2" borderId="39" xfId="0" applyNumberFormat="1" applyFont="1" applyFill="1" applyBorder="1" applyAlignment="1"/>
    <xf numFmtId="0" fontId="3" fillId="0" borderId="39" xfId="0" applyFont="1" applyBorder="1" applyAlignment="1">
      <alignment horizontal="center"/>
    </xf>
    <xf numFmtId="0" fontId="17" fillId="2" borderId="0" xfId="3" applyFont="1" applyFill="1" applyBorder="1" applyAlignment="1">
      <alignment vertical="top" wrapText="1"/>
    </xf>
    <xf numFmtId="0" fontId="6" fillId="2" borderId="6" xfId="3" applyFont="1" applyFill="1" applyBorder="1" applyAlignment="1"/>
    <xf numFmtId="0" fontId="17" fillId="2" borderId="10" xfId="3" applyFont="1" applyFill="1" applyBorder="1" applyAlignment="1">
      <alignment vertical="top" wrapText="1"/>
    </xf>
    <xf numFmtId="164" fontId="5" fillId="21" borderId="9" xfId="0" applyNumberFormat="1" applyFont="1" applyFill="1" applyBorder="1" applyAlignment="1"/>
    <xf numFmtId="0" fontId="5" fillId="7" borderId="9" xfId="0" applyFont="1" applyFill="1" applyBorder="1" applyAlignment="1"/>
    <xf numFmtId="164" fontId="6" fillId="2" borderId="39" xfId="0" quotePrefix="1" applyNumberFormat="1" applyFont="1" applyFill="1" applyBorder="1" applyAlignment="1">
      <alignment horizontal="left"/>
    </xf>
    <xf numFmtId="0" fontId="15" fillId="0" borderId="0" xfId="0" applyFont="1" applyBorder="1" applyAlignment="1">
      <alignment vertical="center" textRotation="90"/>
    </xf>
    <xf numFmtId="0" fontId="4" fillId="3" borderId="57" xfId="0" applyFont="1" applyFill="1" applyBorder="1" applyAlignment="1"/>
    <xf numFmtId="0" fontId="4" fillId="3" borderId="58" xfId="0" applyFont="1" applyFill="1" applyBorder="1" applyAlignment="1"/>
    <xf numFmtId="0" fontId="4" fillId="3" borderId="3" xfId="0" applyFont="1" applyFill="1" applyBorder="1" applyAlignment="1"/>
    <xf numFmtId="0" fontId="4" fillId="3" borderId="59" xfId="0" applyFont="1" applyFill="1" applyBorder="1" applyAlignment="1"/>
    <xf numFmtId="0" fontId="4" fillId="3" borderId="60" xfId="0" applyFont="1" applyFill="1" applyBorder="1" applyAlignment="1"/>
    <xf numFmtId="0" fontId="4" fillId="3" borderId="54" xfId="0" applyFont="1" applyFill="1" applyBorder="1" applyAlignment="1"/>
    <xf numFmtId="0" fontId="4" fillId="3" borderId="44" xfId="0" applyFont="1" applyFill="1" applyBorder="1" applyAlignment="1"/>
    <xf numFmtId="41" fontId="10" fillId="28" borderId="19" xfId="0" applyNumberFormat="1" applyFont="1" applyFill="1" applyBorder="1" applyAlignment="1"/>
    <xf numFmtId="41" fontId="10" fillId="28" borderId="9" xfId="0" applyNumberFormat="1" applyFont="1" applyFill="1" applyBorder="1" applyAlignment="1"/>
    <xf numFmtId="41" fontId="10" fillId="28" borderId="32" xfId="0" applyNumberFormat="1" applyFont="1" applyFill="1" applyBorder="1" applyAlignment="1"/>
    <xf numFmtId="41" fontId="10" fillId="28" borderId="22" xfId="0" applyNumberFormat="1" applyFont="1" applyFill="1" applyBorder="1" applyAlignment="1"/>
    <xf numFmtId="41" fontId="10" fillId="28" borderId="21" xfId="0" applyNumberFormat="1" applyFont="1" applyFill="1" applyBorder="1" applyAlignment="1"/>
    <xf numFmtId="41" fontId="10" fillId="28" borderId="25" xfId="0" applyNumberFormat="1" applyFont="1" applyFill="1" applyBorder="1" applyAlignment="1"/>
    <xf numFmtId="41" fontId="10" fillId="28" borderId="16" xfId="0" applyNumberFormat="1" applyFont="1" applyFill="1" applyBorder="1" applyAlignment="1"/>
    <xf numFmtId="41" fontId="10" fillId="28" borderId="27" xfId="0" applyNumberFormat="1" applyFont="1" applyFill="1" applyBorder="1" applyAlignment="1"/>
    <xf numFmtId="41" fontId="10" fillId="28" borderId="8" xfId="0" applyNumberFormat="1" applyFont="1" applyFill="1" applyBorder="1" applyAlignment="1"/>
    <xf numFmtId="41" fontId="10" fillId="28" borderId="31" xfId="0" applyNumberFormat="1" applyFont="1" applyFill="1" applyBorder="1" applyAlignment="1"/>
    <xf numFmtId="41" fontId="12" fillId="28" borderId="38" xfId="0" applyNumberFormat="1" applyFont="1" applyFill="1" applyBorder="1" applyAlignment="1"/>
    <xf numFmtId="41" fontId="10" fillId="28" borderId="18" xfId="0" applyNumberFormat="1" applyFont="1" applyFill="1" applyBorder="1" applyAlignment="1"/>
    <xf numFmtId="41" fontId="10" fillId="28" borderId="28" xfId="0" applyNumberFormat="1" applyFont="1" applyFill="1" applyBorder="1" applyAlignment="1"/>
    <xf numFmtId="41" fontId="13" fillId="28" borderId="16" xfId="0" applyNumberFormat="1" applyFont="1" applyFill="1" applyBorder="1" applyAlignment="1"/>
    <xf numFmtId="0" fontId="5" fillId="28" borderId="14" xfId="0" applyFont="1" applyFill="1" applyBorder="1" applyAlignment="1">
      <alignment horizontal="right"/>
    </xf>
    <xf numFmtId="41" fontId="13" fillId="28" borderId="30" xfId="0" applyNumberFormat="1" applyFont="1" applyFill="1" applyBorder="1" applyAlignment="1"/>
    <xf numFmtId="41" fontId="13" fillId="28" borderId="15" xfId="0" applyNumberFormat="1" applyFont="1" applyFill="1" applyBorder="1" applyAlignment="1"/>
    <xf numFmtId="41" fontId="13" fillId="28" borderId="37" xfId="0" applyNumberFormat="1" applyFont="1" applyFill="1" applyBorder="1" applyAlignment="1"/>
    <xf numFmtId="0" fontId="4" fillId="28" borderId="2" xfId="0" applyFont="1" applyFill="1" applyBorder="1" applyAlignment="1">
      <alignment horizontal="center"/>
    </xf>
    <xf numFmtId="0" fontId="4" fillId="28" borderId="9" xfId="0" applyFont="1" applyFill="1" applyBorder="1" applyAlignment="1">
      <alignment horizontal="center"/>
    </xf>
    <xf numFmtId="0" fontId="24" fillId="0" borderId="66" xfId="0" applyFont="1" applyBorder="1" applyAlignment="1"/>
    <xf numFmtId="41" fontId="12" fillId="2" borderId="64" xfId="0" applyNumberFormat="1" applyFont="1" applyFill="1" applyBorder="1" applyAlignment="1"/>
    <xf numFmtId="41" fontId="12" fillId="2" borderId="63" xfId="0" applyNumberFormat="1" applyFont="1" applyFill="1" applyBorder="1" applyAlignment="1"/>
    <xf numFmtId="0" fontId="24" fillId="0" borderId="67" xfId="0" applyFont="1" applyBorder="1" applyAlignment="1"/>
    <xf numFmtId="41" fontId="12" fillId="2" borderId="65" xfId="0" applyNumberFormat="1" applyFont="1" applyFill="1" applyBorder="1" applyAlignment="1"/>
    <xf numFmtId="41" fontId="12" fillId="2" borderId="62" xfId="0" applyNumberFormat="1" applyFont="1" applyFill="1" applyBorder="1" applyAlignment="1"/>
    <xf numFmtId="0" fontId="17" fillId="2" borderId="30" xfId="3" applyFont="1" applyFill="1" applyBorder="1" applyAlignment="1"/>
    <xf numFmtId="0" fontId="0" fillId="0" borderId="15" xfId="0" applyNumberFormat="1" applyBorder="1" applyAlignment="1"/>
    <xf numFmtId="41" fontId="0" fillId="0" borderId="15" xfId="0" applyNumberFormat="1" applyBorder="1" applyAlignment="1"/>
    <xf numFmtId="41" fontId="0" fillId="0" borderId="16" xfId="0" applyNumberFormat="1" applyBorder="1" applyAlignment="1"/>
  </cellXfs>
  <cellStyles count="4">
    <cellStyle name="Comma" xfId="1" builtinId="3"/>
    <cellStyle name="Normal" xfId="0" builtinId="0"/>
    <cellStyle name="Normal_AY 20-21 SCH" xfId="2" xr:uid="{00000000-0005-0000-0000-000002000000}"/>
    <cellStyle name="Normal_sch&amp;ftes-all" xfId="3" xr:uid="{00000000-0005-0000-0000-000003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010205"/>
      <rgbColor rgb="00152935"/>
      <rgbColor rgb="00264A60"/>
      <rgbColor rgb="00E0E0E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9"/>
  <sheetViews>
    <sheetView tabSelected="1" topLeftCell="A51" zoomScaleNormal="100" workbookViewId="0">
      <selection activeCell="N115" sqref="N115"/>
    </sheetView>
  </sheetViews>
  <sheetFormatPr defaultRowHeight="12.75" x14ac:dyDescent="0.2"/>
  <cols>
    <col min="1" max="1" width="7.42578125" style="54" customWidth="1"/>
    <col min="2" max="2" width="29.85546875" style="54" customWidth="1"/>
    <col min="3" max="14" width="8.42578125" style="54" customWidth="1"/>
    <col min="15" max="15" width="9.42578125" style="54" customWidth="1"/>
    <col min="16" max="16" width="3.28515625" style="2" hidden="1" customWidth="1"/>
    <col min="17" max="17" width="9.140625" style="3" customWidth="1"/>
    <col min="18" max="16384" width="9.140625" style="54"/>
  </cols>
  <sheetData>
    <row r="1" spans="1:19" ht="14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S1" s="139"/>
    </row>
    <row r="2" spans="1:19" ht="12.75" customHeight="1" x14ac:dyDescent="0.25">
      <c r="A2" s="1" t="s">
        <v>122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S2" s="139"/>
    </row>
    <row r="3" spans="1:19" x14ac:dyDescent="0.2">
      <c r="A3" s="4"/>
      <c r="B3" s="5"/>
      <c r="C3" s="168" t="s">
        <v>135</v>
      </c>
      <c r="D3" s="8"/>
      <c r="E3" s="8"/>
      <c r="F3" s="8"/>
      <c r="G3" s="6"/>
      <c r="H3" s="6"/>
      <c r="I3" s="6"/>
      <c r="J3" s="7"/>
      <c r="K3" s="8"/>
      <c r="L3" s="8"/>
      <c r="M3" s="9" t="s">
        <v>1</v>
      </c>
      <c r="N3" s="10"/>
      <c r="O3" s="228"/>
      <c r="S3" s="139"/>
    </row>
    <row r="4" spans="1:19" ht="12.75" customHeight="1" x14ac:dyDescent="0.2">
      <c r="A4" s="11" t="s">
        <v>2</v>
      </c>
      <c r="B4" s="12" t="s">
        <v>3</v>
      </c>
      <c r="C4" s="203" t="s">
        <v>130</v>
      </c>
      <c r="D4" s="205"/>
      <c r="E4" s="205"/>
      <c r="F4" s="204"/>
      <c r="G4" s="203" t="s">
        <v>131</v>
      </c>
      <c r="H4" s="204"/>
      <c r="I4" s="206" t="s">
        <v>132</v>
      </c>
      <c r="J4" s="207" t="s">
        <v>133</v>
      </c>
      <c r="K4" s="208" t="s">
        <v>134</v>
      </c>
      <c r="L4" s="209"/>
      <c r="M4" s="15" t="s">
        <v>4</v>
      </c>
      <c r="N4" s="16"/>
      <c r="O4" s="229" t="s">
        <v>5</v>
      </c>
      <c r="S4" s="139"/>
    </row>
    <row r="5" spans="1:19" ht="13.5" customHeight="1" x14ac:dyDescent="0.2">
      <c r="A5" s="11" t="s">
        <v>6</v>
      </c>
      <c r="B5" s="13" t="s">
        <v>7</v>
      </c>
      <c r="C5" s="169" t="s">
        <v>8</v>
      </c>
      <c r="D5" s="170" t="s">
        <v>9</v>
      </c>
      <c r="E5" s="171" t="s">
        <v>120</v>
      </c>
      <c r="F5" s="172" t="s">
        <v>121</v>
      </c>
      <c r="G5" s="14" t="s">
        <v>8</v>
      </c>
      <c r="H5" s="13" t="s">
        <v>9</v>
      </c>
      <c r="I5" s="14" t="s">
        <v>8</v>
      </c>
      <c r="J5" s="14" t="s">
        <v>9</v>
      </c>
      <c r="K5" s="17" t="s">
        <v>8</v>
      </c>
      <c r="L5" s="18" t="s">
        <v>9</v>
      </c>
      <c r="M5" s="115" t="s">
        <v>8</v>
      </c>
      <c r="N5" s="124" t="s">
        <v>9</v>
      </c>
      <c r="O5" s="229" t="s">
        <v>1</v>
      </c>
      <c r="S5" s="139"/>
    </row>
    <row r="6" spans="1:19" ht="13.5" customHeight="1" x14ac:dyDescent="0.2">
      <c r="A6" s="19" t="s">
        <v>10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/>
      <c r="S6" s="139"/>
    </row>
    <row r="7" spans="1:19" ht="13.5" customHeight="1" x14ac:dyDescent="0.2">
      <c r="A7" s="22" t="s">
        <v>11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4"/>
      <c r="S7" s="139"/>
    </row>
    <row r="8" spans="1:19" ht="12" customHeight="1" x14ac:dyDescent="0.2">
      <c r="A8" s="25">
        <v>51.091299999999997</v>
      </c>
      <c r="B8" s="26" t="s">
        <v>13</v>
      </c>
      <c r="C8" s="27">
        <v>96</v>
      </c>
      <c r="D8" s="28">
        <v>0</v>
      </c>
      <c r="E8" s="70">
        <v>0</v>
      </c>
      <c r="F8" s="173">
        <v>0</v>
      </c>
      <c r="G8" s="27">
        <v>28</v>
      </c>
      <c r="H8" s="28">
        <v>0</v>
      </c>
      <c r="I8" s="29">
        <v>0</v>
      </c>
      <c r="J8" s="28">
        <v>0</v>
      </c>
      <c r="K8" s="29">
        <v>0</v>
      </c>
      <c r="L8" s="28">
        <v>0</v>
      </c>
      <c r="M8" s="116">
        <f>(C8+G8+I8+K8)+E8</f>
        <v>124</v>
      </c>
      <c r="N8" s="125">
        <f>(D8+H8+J8+L8)+F8</f>
        <v>0</v>
      </c>
      <c r="O8" s="210">
        <f t="shared" ref="O8:O15" si="0">SUM(M8:N8)</f>
        <v>124</v>
      </c>
      <c r="P8" s="2" t="s">
        <v>14</v>
      </c>
      <c r="S8" s="139"/>
    </row>
    <row r="9" spans="1:19" ht="12" customHeight="1" x14ac:dyDescent="0.2">
      <c r="A9" s="30">
        <v>31.0505</v>
      </c>
      <c r="B9" s="31" t="s">
        <v>15</v>
      </c>
      <c r="C9" s="32">
        <v>836</v>
      </c>
      <c r="D9" s="33">
        <v>604</v>
      </c>
      <c r="E9" s="71">
        <v>0</v>
      </c>
      <c r="F9" s="104">
        <v>0</v>
      </c>
      <c r="G9" s="32">
        <v>1271</v>
      </c>
      <c r="H9" s="33">
        <v>1575</v>
      </c>
      <c r="I9" s="34">
        <v>0</v>
      </c>
      <c r="J9" s="33">
        <v>0</v>
      </c>
      <c r="K9" s="34">
        <v>0</v>
      </c>
      <c r="L9" s="33">
        <v>0</v>
      </c>
      <c r="M9" s="117">
        <f t="shared" ref="M9:M15" si="1">(C9+G9+I9+K9)+E9</f>
        <v>2107</v>
      </c>
      <c r="N9" s="126">
        <f t="shared" ref="N9:N15" si="2">(D9+H9+J9+L9)+F9</f>
        <v>2179</v>
      </c>
      <c r="O9" s="211">
        <f t="shared" si="0"/>
        <v>4286</v>
      </c>
      <c r="P9" s="2" t="s">
        <v>14</v>
      </c>
      <c r="S9" s="139"/>
    </row>
    <row r="10" spans="1:19" ht="12" customHeight="1" x14ac:dyDescent="0.2">
      <c r="A10" s="30">
        <v>51.999899999999997</v>
      </c>
      <c r="B10" s="31" t="s">
        <v>107</v>
      </c>
      <c r="C10" s="32">
        <v>0</v>
      </c>
      <c r="D10" s="33">
        <v>0</v>
      </c>
      <c r="E10" s="71">
        <v>0</v>
      </c>
      <c r="F10" s="104">
        <v>0</v>
      </c>
      <c r="G10" s="32">
        <v>12</v>
      </c>
      <c r="H10" s="33">
        <v>0</v>
      </c>
      <c r="I10" s="34">
        <v>249</v>
      </c>
      <c r="J10" s="33">
        <v>201</v>
      </c>
      <c r="K10" s="34">
        <v>0</v>
      </c>
      <c r="L10" s="33">
        <v>0</v>
      </c>
      <c r="M10" s="117">
        <f t="shared" si="1"/>
        <v>261</v>
      </c>
      <c r="N10" s="126">
        <f t="shared" si="2"/>
        <v>201</v>
      </c>
      <c r="O10" s="211">
        <f t="shared" si="0"/>
        <v>462</v>
      </c>
      <c r="P10" s="2" t="s">
        <v>12</v>
      </c>
      <c r="S10" s="139"/>
    </row>
    <row r="11" spans="1:19" ht="12" customHeight="1" x14ac:dyDescent="0.2">
      <c r="A11" s="135"/>
      <c r="B11" s="76" t="s">
        <v>16</v>
      </c>
      <c r="C11" s="77">
        <v>2616</v>
      </c>
      <c r="D11" s="78">
        <v>1984</v>
      </c>
      <c r="E11" s="143">
        <v>0</v>
      </c>
      <c r="F11" s="174">
        <v>0</v>
      </c>
      <c r="G11" s="77">
        <v>236</v>
      </c>
      <c r="H11" s="78">
        <v>568</v>
      </c>
      <c r="I11" s="79">
        <v>0</v>
      </c>
      <c r="J11" s="78">
        <v>0</v>
      </c>
      <c r="K11" s="79">
        <v>0</v>
      </c>
      <c r="L11" s="78">
        <v>0</v>
      </c>
      <c r="M11" s="121">
        <f t="shared" si="1"/>
        <v>2852</v>
      </c>
      <c r="N11" s="130">
        <f t="shared" si="2"/>
        <v>2552</v>
      </c>
      <c r="O11" s="212">
        <f t="shared" si="0"/>
        <v>5404</v>
      </c>
      <c r="S11" s="139"/>
    </row>
    <row r="12" spans="1:19" ht="12" customHeight="1" x14ac:dyDescent="0.2">
      <c r="A12" s="37">
        <v>31.0501</v>
      </c>
      <c r="B12" s="38" t="s">
        <v>17</v>
      </c>
      <c r="C12" s="39">
        <v>102</v>
      </c>
      <c r="D12" s="40">
        <v>0</v>
      </c>
      <c r="E12" s="164">
        <v>0</v>
      </c>
      <c r="F12" s="175">
        <v>0</v>
      </c>
      <c r="G12" s="39">
        <v>0</v>
      </c>
      <c r="H12" s="40">
        <v>0</v>
      </c>
      <c r="I12" s="41">
        <v>0</v>
      </c>
      <c r="J12" s="40">
        <v>0</v>
      </c>
      <c r="K12" s="41">
        <v>0</v>
      </c>
      <c r="L12" s="40">
        <v>0</v>
      </c>
      <c r="M12" s="118">
        <f t="shared" si="1"/>
        <v>102</v>
      </c>
      <c r="N12" s="127">
        <f t="shared" si="2"/>
        <v>0</v>
      </c>
      <c r="O12" s="213">
        <f t="shared" si="0"/>
        <v>102</v>
      </c>
      <c r="S12" s="139"/>
    </row>
    <row r="13" spans="1:19" ht="12" customHeight="1" x14ac:dyDescent="0.2">
      <c r="A13" s="42">
        <v>51.100499999999997</v>
      </c>
      <c r="B13" s="31" t="s">
        <v>18</v>
      </c>
      <c r="C13" s="32">
        <v>9</v>
      </c>
      <c r="D13" s="33">
        <v>0</v>
      </c>
      <c r="E13" s="71">
        <v>0</v>
      </c>
      <c r="F13" s="104">
        <v>0</v>
      </c>
      <c r="G13" s="32">
        <v>308</v>
      </c>
      <c r="H13" s="33">
        <v>335</v>
      </c>
      <c r="I13" s="34">
        <v>0</v>
      </c>
      <c r="J13" s="33">
        <v>0</v>
      </c>
      <c r="K13" s="34">
        <v>0</v>
      </c>
      <c r="L13" s="33">
        <v>0</v>
      </c>
      <c r="M13" s="117">
        <f t="shared" si="1"/>
        <v>317</v>
      </c>
      <c r="N13" s="126">
        <f t="shared" si="2"/>
        <v>335</v>
      </c>
      <c r="O13" s="211">
        <f t="shared" si="0"/>
        <v>652</v>
      </c>
      <c r="P13" s="2" t="s">
        <v>12</v>
      </c>
      <c r="S13" s="139"/>
    </row>
    <row r="14" spans="1:19" ht="12" customHeight="1" x14ac:dyDescent="0.2">
      <c r="A14" s="36">
        <v>13.130699999999999</v>
      </c>
      <c r="B14" s="31" t="s">
        <v>108</v>
      </c>
      <c r="C14" s="32">
        <v>456</v>
      </c>
      <c r="D14" s="33">
        <v>244</v>
      </c>
      <c r="E14" s="71">
        <v>144</v>
      </c>
      <c r="F14" s="104">
        <v>0</v>
      </c>
      <c r="G14" s="32">
        <v>560</v>
      </c>
      <c r="H14" s="33">
        <v>704</v>
      </c>
      <c r="I14" s="34">
        <v>0</v>
      </c>
      <c r="J14" s="33">
        <v>0</v>
      </c>
      <c r="K14" s="34">
        <v>0</v>
      </c>
      <c r="L14" s="33">
        <v>0</v>
      </c>
      <c r="M14" s="117">
        <f t="shared" si="1"/>
        <v>1160</v>
      </c>
      <c r="N14" s="126">
        <f t="shared" si="2"/>
        <v>948</v>
      </c>
      <c r="O14" s="211">
        <f t="shared" si="0"/>
        <v>2108</v>
      </c>
      <c r="P14" s="2" t="s">
        <v>14</v>
      </c>
      <c r="S14" s="139"/>
    </row>
    <row r="15" spans="1:19" ht="12" customHeight="1" x14ac:dyDescent="0.2">
      <c r="A15" s="43">
        <v>51.090800000000002</v>
      </c>
      <c r="B15" s="38" t="s">
        <v>19</v>
      </c>
      <c r="C15" s="39">
        <v>0</v>
      </c>
      <c r="D15" s="40">
        <v>48</v>
      </c>
      <c r="E15" s="164">
        <v>0</v>
      </c>
      <c r="F15" s="175">
        <v>0</v>
      </c>
      <c r="G15" s="39">
        <v>629</v>
      </c>
      <c r="H15" s="40">
        <v>537</v>
      </c>
      <c r="I15" s="95">
        <v>0</v>
      </c>
      <c r="J15" s="40">
        <v>0</v>
      </c>
      <c r="K15" s="41">
        <v>0</v>
      </c>
      <c r="L15" s="40">
        <v>0</v>
      </c>
      <c r="M15" s="118">
        <f t="shared" si="1"/>
        <v>629</v>
      </c>
      <c r="N15" s="127">
        <f t="shared" si="2"/>
        <v>585</v>
      </c>
      <c r="O15" s="214">
        <f t="shared" si="0"/>
        <v>1214</v>
      </c>
      <c r="P15" s="2" t="s">
        <v>12</v>
      </c>
      <c r="S15" s="139"/>
    </row>
    <row r="16" spans="1:19" ht="12" customHeight="1" x14ac:dyDescent="0.2">
      <c r="A16" s="44" t="s">
        <v>20</v>
      </c>
      <c r="B16" s="45"/>
      <c r="C16" s="46">
        <f t="shared" ref="C16:O16" si="3">SUM(C8:C15)</f>
        <v>4115</v>
      </c>
      <c r="D16" s="47">
        <f>SUM(D8:D15)</f>
        <v>2880</v>
      </c>
      <c r="E16" s="165">
        <f>SUM(E8:E15)</f>
        <v>144</v>
      </c>
      <c r="F16" s="176">
        <v>0</v>
      </c>
      <c r="G16" s="46">
        <f t="shared" si="3"/>
        <v>3044</v>
      </c>
      <c r="H16" s="47">
        <f t="shared" si="3"/>
        <v>3719</v>
      </c>
      <c r="I16" s="46">
        <f>SUM(I8:I15)</f>
        <v>249</v>
      </c>
      <c r="J16" s="47">
        <f>SUM(J8:J15)</f>
        <v>201</v>
      </c>
      <c r="K16" s="48">
        <f t="shared" si="3"/>
        <v>0</v>
      </c>
      <c r="L16" s="47">
        <f t="shared" si="3"/>
        <v>0</v>
      </c>
      <c r="M16" s="119">
        <f t="shared" si="3"/>
        <v>7552</v>
      </c>
      <c r="N16" s="128">
        <f t="shared" si="3"/>
        <v>6800</v>
      </c>
      <c r="O16" s="215">
        <f t="shared" si="3"/>
        <v>14352</v>
      </c>
      <c r="S16" s="139"/>
    </row>
    <row r="17" spans="1:19" ht="12" customHeight="1" x14ac:dyDescent="0.2">
      <c r="A17" s="155"/>
      <c r="B17" s="156" t="s">
        <v>106</v>
      </c>
      <c r="C17" s="157">
        <v>0</v>
      </c>
      <c r="D17" s="158">
        <v>0</v>
      </c>
      <c r="E17" s="166">
        <v>0</v>
      </c>
      <c r="F17" s="177">
        <v>0</v>
      </c>
      <c r="G17" s="157">
        <v>132</v>
      </c>
      <c r="H17" s="158">
        <v>80</v>
      </c>
      <c r="I17" s="159">
        <v>0</v>
      </c>
      <c r="J17" s="158">
        <v>0</v>
      </c>
      <c r="K17" s="159">
        <v>0</v>
      </c>
      <c r="L17" s="158">
        <v>0</v>
      </c>
      <c r="M17" s="160">
        <f t="shared" ref="M17:N19" si="4">(C17+G17+I17+K17)+E17</f>
        <v>132</v>
      </c>
      <c r="N17" s="161">
        <f t="shared" si="4"/>
        <v>80</v>
      </c>
      <c r="O17" s="216">
        <f>SUM(M17:N17)</f>
        <v>212</v>
      </c>
      <c r="S17" s="139"/>
    </row>
    <row r="18" spans="1:19" ht="12" customHeight="1" x14ac:dyDescent="0.2">
      <c r="A18" s="49">
        <v>51.1601</v>
      </c>
      <c r="B18" s="50" t="s">
        <v>21</v>
      </c>
      <c r="C18" s="51">
        <v>0</v>
      </c>
      <c r="D18" s="52">
        <v>0</v>
      </c>
      <c r="E18" s="167">
        <v>0</v>
      </c>
      <c r="F18" s="56">
        <v>0</v>
      </c>
      <c r="G18" s="51">
        <v>2592</v>
      </c>
      <c r="H18" s="52">
        <v>2571</v>
      </c>
      <c r="I18" s="53">
        <v>63</v>
      </c>
      <c r="J18" s="52">
        <v>27</v>
      </c>
      <c r="K18" s="53">
        <v>182</v>
      </c>
      <c r="L18" s="52">
        <v>154</v>
      </c>
      <c r="M18" s="120">
        <f t="shared" si="4"/>
        <v>2837</v>
      </c>
      <c r="N18" s="129">
        <f t="shared" si="4"/>
        <v>2752</v>
      </c>
      <c r="O18" s="217">
        <f>SUM(M18:N18)</f>
        <v>5589</v>
      </c>
      <c r="P18" s="2" t="s">
        <v>12</v>
      </c>
      <c r="S18" s="139"/>
    </row>
    <row r="19" spans="1:19" ht="12" customHeight="1" x14ac:dyDescent="0.2">
      <c r="A19" s="55">
        <v>44.070099999999996</v>
      </c>
      <c r="B19" s="50" t="s">
        <v>22</v>
      </c>
      <c r="C19" s="51">
        <v>572</v>
      </c>
      <c r="D19" s="56">
        <v>216</v>
      </c>
      <c r="E19" s="167">
        <v>144</v>
      </c>
      <c r="F19" s="56">
        <v>0</v>
      </c>
      <c r="G19" s="51">
        <v>2882</v>
      </c>
      <c r="H19" s="56">
        <v>3596</v>
      </c>
      <c r="I19" s="53">
        <v>3929</v>
      </c>
      <c r="J19" s="56">
        <v>3610</v>
      </c>
      <c r="K19" s="53">
        <v>0</v>
      </c>
      <c r="L19" s="56">
        <v>0</v>
      </c>
      <c r="M19" s="120">
        <f t="shared" si="4"/>
        <v>7527</v>
      </c>
      <c r="N19" s="129">
        <f t="shared" si="4"/>
        <v>7422</v>
      </c>
      <c r="O19" s="217">
        <f>SUM(M19:N19)</f>
        <v>14949</v>
      </c>
      <c r="P19" s="57" t="s">
        <v>14</v>
      </c>
      <c r="S19" s="139"/>
    </row>
    <row r="20" spans="1:19" ht="12" customHeight="1" x14ac:dyDescent="0.2">
      <c r="A20" s="19" t="s">
        <v>23</v>
      </c>
      <c r="B20" s="20"/>
      <c r="C20" s="58">
        <f>C19+C18+C16+C17</f>
        <v>4687</v>
      </c>
      <c r="D20" s="59">
        <f t="shared" ref="D20:O20" si="5">D19+D18+D16+D17</f>
        <v>3096</v>
      </c>
      <c r="E20" s="162">
        <f t="shared" si="5"/>
        <v>288</v>
      </c>
      <c r="F20" s="59">
        <f t="shared" si="5"/>
        <v>0</v>
      </c>
      <c r="G20" s="162">
        <f t="shared" si="5"/>
        <v>8650</v>
      </c>
      <c r="H20" s="59">
        <f t="shared" si="5"/>
        <v>9966</v>
      </c>
      <c r="I20" s="58">
        <f t="shared" si="5"/>
        <v>4241</v>
      </c>
      <c r="J20" s="59">
        <f>J19+J18+J16+J17</f>
        <v>3838</v>
      </c>
      <c r="K20" s="58">
        <f t="shared" si="5"/>
        <v>182</v>
      </c>
      <c r="L20" s="59">
        <f t="shared" si="5"/>
        <v>154</v>
      </c>
      <c r="M20" s="58">
        <f>M19+M18+M16+M17</f>
        <v>18048</v>
      </c>
      <c r="N20" s="59">
        <f>N19+N18+N16+N17</f>
        <v>17054</v>
      </c>
      <c r="O20" s="59">
        <f t="shared" si="5"/>
        <v>35102</v>
      </c>
      <c r="S20" s="139"/>
    </row>
    <row r="21" spans="1:19" ht="12" customHeight="1" x14ac:dyDescent="0.2">
      <c r="A21" s="60" t="s">
        <v>24</v>
      </c>
      <c r="B21" s="61"/>
      <c r="C21" s="62">
        <v>864</v>
      </c>
      <c r="D21" s="63">
        <v>524</v>
      </c>
      <c r="E21" s="163">
        <v>0</v>
      </c>
      <c r="F21" s="63">
        <v>0</v>
      </c>
      <c r="G21" s="163">
        <v>137</v>
      </c>
      <c r="H21" s="63">
        <v>251</v>
      </c>
      <c r="I21" s="62">
        <v>0</v>
      </c>
      <c r="J21" s="63">
        <v>0</v>
      </c>
      <c r="K21" s="62">
        <v>0</v>
      </c>
      <c r="L21" s="63">
        <v>0</v>
      </c>
      <c r="M21" s="64">
        <f>(C21+G21+I21+K21)+E21</f>
        <v>1001</v>
      </c>
      <c r="N21" s="65">
        <f>(D21+H21+J21+L21)+F21</f>
        <v>775</v>
      </c>
      <c r="O21" s="65">
        <f>SUM(M21:N21)</f>
        <v>1776</v>
      </c>
      <c r="S21" s="139"/>
    </row>
    <row r="22" spans="1:19" ht="12" customHeight="1" x14ac:dyDescent="0.2">
      <c r="A22" s="66" t="s">
        <v>25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8"/>
      <c r="S22" s="139"/>
    </row>
    <row r="23" spans="1:19" ht="13.5" customHeight="1" x14ac:dyDescent="0.2">
      <c r="A23" s="69">
        <v>16.169899999999998</v>
      </c>
      <c r="B23" s="26" t="s">
        <v>26</v>
      </c>
      <c r="C23" s="70">
        <v>224</v>
      </c>
      <c r="D23" s="28">
        <v>264</v>
      </c>
      <c r="E23" s="70">
        <v>0</v>
      </c>
      <c r="F23" s="173">
        <v>0</v>
      </c>
      <c r="G23" s="70">
        <v>0</v>
      </c>
      <c r="H23" s="28">
        <v>0</v>
      </c>
      <c r="I23" s="70">
        <v>0</v>
      </c>
      <c r="J23" s="28">
        <v>0</v>
      </c>
      <c r="K23" s="70">
        <v>0</v>
      </c>
      <c r="L23" s="28">
        <v>0</v>
      </c>
      <c r="M23" s="116">
        <f t="shared" ref="M23:M55" si="6">(C23+G23+I23+K23)+E23</f>
        <v>224</v>
      </c>
      <c r="N23" s="125">
        <f t="shared" ref="N23:N55" si="7">(D23+H23+J23+L23)+F23</f>
        <v>264</v>
      </c>
      <c r="O23" s="210">
        <f t="shared" ref="O23:O55" si="8">SUM(M23:N23)</f>
        <v>488</v>
      </c>
      <c r="S23" s="139"/>
    </row>
    <row r="24" spans="1:19" ht="12" customHeight="1" x14ac:dyDescent="0.2">
      <c r="A24" s="36">
        <v>45.020099999999999</v>
      </c>
      <c r="B24" s="31" t="s">
        <v>27</v>
      </c>
      <c r="C24" s="71">
        <v>212</v>
      </c>
      <c r="D24" s="33">
        <v>220</v>
      </c>
      <c r="E24" s="71">
        <v>0</v>
      </c>
      <c r="F24" s="104">
        <v>0</v>
      </c>
      <c r="G24" s="71">
        <v>8</v>
      </c>
      <c r="H24" s="33">
        <v>4</v>
      </c>
      <c r="I24" s="71">
        <v>0</v>
      </c>
      <c r="J24" s="33">
        <v>0</v>
      </c>
      <c r="K24" s="71">
        <v>0</v>
      </c>
      <c r="L24" s="33">
        <v>0</v>
      </c>
      <c r="M24" s="117">
        <f t="shared" si="6"/>
        <v>220</v>
      </c>
      <c r="N24" s="126">
        <f t="shared" si="7"/>
        <v>224</v>
      </c>
      <c r="O24" s="211">
        <f t="shared" si="8"/>
        <v>444</v>
      </c>
      <c r="P24" s="2" t="s">
        <v>28</v>
      </c>
      <c r="S24" s="139"/>
    </row>
    <row r="25" spans="1:19" ht="12" hidden="1" customHeight="1" x14ac:dyDescent="0.2">
      <c r="A25" s="36">
        <v>16.110099999999999</v>
      </c>
      <c r="B25" s="31" t="s">
        <v>29</v>
      </c>
      <c r="C25" s="71"/>
      <c r="D25" s="33"/>
      <c r="E25" s="71"/>
      <c r="F25" s="104"/>
      <c r="G25" s="71"/>
      <c r="H25" s="33"/>
      <c r="I25" s="71">
        <v>0</v>
      </c>
      <c r="J25" s="33"/>
      <c r="K25" s="71">
        <v>0</v>
      </c>
      <c r="L25" s="33">
        <v>0</v>
      </c>
      <c r="M25" s="117">
        <f t="shared" si="6"/>
        <v>0</v>
      </c>
      <c r="N25" s="126">
        <f t="shared" si="7"/>
        <v>0</v>
      </c>
      <c r="O25" s="211">
        <f t="shared" si="8"/>
        <v>0</v>
      </c>
      <c r="S25" s="139"/>
    </row>
    <row r="26" spans="1:19" ht="12" customHeight="1" x14ac:dyDescent="0.2">
      <c r="A26" s="142">
        <v>50.070099999999996</v>
      </c>
      <c r="B26" s="76" t="s">
        <v>30</v>
      </c>
      <c r="C26" s="143">
        <v>2160</v>
      </c>
      <c r="D26" s="78">
        <v>1776</v>
      </c>
      <c r="E26" s="143">
        <v>204</v>
      </c>
      <c r="F26" s="174">
        <f>144+72</f>
        <v>216</v>
      </c>
      <c r="G26" s="143">
        <v>1124</v>
      </c>
      <c r="H26" s="78">
        <v>1194</v>
      </c>
      <c r="I26" s="79">
        <v>0</v>
      </c>
      <c r="J26" s="78"/>
      <c r="K26" s="143">
        <v>0</v>
      </c>
      <c r="L26" s="78">
        <v>0</v>
      </c>
      <c r="M26" s="121">
        <f t="shared" si="6"/>
        <v>3488</v>
      </c>
      <c r="N26" s="130">
        <f t="shared" si="7"/>
        <v>3186</v>
      </c>
      <c r="O26" s="212">
        <f t="shared" si="8"/>
        <v>6674</v>
      </c>
      <c r="P26" s="2" t="s">
        <v>28</v>
      </c>
      <c r="S26" s="139"/>
    </row>
    <row r="27" spans="1:19" ht="12" hidden="1" customHeight="1" x14ac:dyDescent="0.2">
      <c r="A27" s="42">
        <v>16.030100000000001</v>
      </c>
      <c r="B27" s="31" t="s">
        <v>31</v>
      </c>
      <c r="C27" s="71"/>
      <c r="D27" s="33"/>
      <c r="E27" s="71"/>
      <c r="F27" s="104"/>
      <c r="G27" s="71"/>
      <c r="H27" s="33"/>
      <c r="I27" s="34"/>
      <c r="J27" s="33"/>
      <c r="K27" s="71">
        <v>0</v>
      </c>
      <c r="L27" s="33">
        <v>0</v>
      </c>
      <c r="M27" s="117">
        <f t="shared" si="6"/>
        <v>0</v>
      </c>
      <c r="N27" s="126">
        <f t="shared" si="7"/>
        <v>0</v>
      </c>
      <c r="O27" s="211">
        <f t="shared" si="8"/>
        <v>0</v>
      </c>
      <c r="S27" s="139"/>
    </row>
    <row r="28" spans="1:19" ht="12" customHeight="1" x14ac:dyDescent="0.2">
      <c r="A28" s="36" t="s">
        <v>32</v>
      </c>
      <c r="B28" s="31" t="s">
        <v>102</v>
      </c>
      <c r="C28" s="71">
        <v>3134</v>
      </c>
      <c r="D28" s="33">
        <v>2462</v>
      </c>
      <c r="E28" s="71">
        <v>0</v>
      </c>
      <c r="F28" s="104">
        <v>0</v>
      </c>
      <c r="G28" s="71">
        <v>1465</v>
      </c>
      <c r="H28" s="33">
        <v>1402</v>
      </c>
      <c r="I28" s="34">
        <v>66</v>
      </c>
      <c r="J28" s="33">
        <v>57</v>
      </c>
      <c r="K28" s="71">
        <v>0</v>
      </c>
      <c r="L28" s="33">
        <v>0</v>
      </c>
      <c r="M28" s="117">
        <f t="shared" si="6"/>
        <v>4665</v>
      </c>
      <c r="N28" s="126">
        <f t="shared" si="7"/>
        <v>3921</v>
      </c>
      <c r="O28" s="211">
        <f t="shared" si="8"/>
        <v>8586</v>
      </c>
      <c r="P28" s="2" t="s">
        <v>28</v>
      </c>
      <c r="Q28" s="73"/>
      <c r="S28" s="139"/>
    </row>
    <row r="29" spans="1:19" ht="12" customHeight="1" x14ac:dyDescent="0.2">
      <c r="A29" s="43">
        <v>30.0501</v>
      </c>
      <c r="B29" s="38" t="s">
        <v>33</v>
      </c>
      <c r="C29" s="39">
        <v>680</v>
      </c>
      <c r="D29" s="40">
        <v>388</v>
      </c>
      <c r="E29" s="164">
        <v>0</v>
      </c>
      <c r="F29" s="175">
        <v>0</v>
      </c>
      <c r="G29" s="39">
        <v>298</v>
      </c>
      <c r="H29" s="40">
        <v>331</v>
      </c>
      <c r="I29" s="41">
        <v>207</v>
      </c>
      <c r="J29" s="40">
        <v>192</v>
      </c>
      <c r="K29" s="41">
        <v>0</v>
      </c>
      <c r="L29" s="40">
        <v>0</v>
      </c>
      <c r="M29" s="118">
        <f t="shared" si="6"/>
        <v>1185</v>
      </c>
      <c r="N29" s="127">
        <f t="shared" si="7"/>
        <v>911</v>
      </c>
      <c r="O29" s="213">
        <f t="shared" si="8"/>
        <v>2096</v>
      </c>
      <c r="P29" s="2" t="s">
        <v>28</v>
      </c>
      <c r="Q29" s="73"/>
      <c r="S29" s="139"/>
    </row>
    <row r="30" spans="1:19" ht="12" customHeight="1" x14ac:dyDescent="0.2">
      <c r="A30" s="36">
        <v>50.030099999999997</v>
      </c>
      <c r="B30" s="31" t="s">
        <v>34</v>
      </c>
      <c r="C30" s="32">
        <v>623</v>
      </c>
      <c r="D30" s="33">
        <v>745</v>
      </c>
      <c r="E30" s="71">
        <v>0</v>
      </c>
      <c r="F30" s="104">
        <v>0</v>
      </c>
      <c r="G30" s="32">
        <v>52</v>
      </c>
      <c r="H30" s="33">
        <v>20</v>
      </c>
      <c r="I30" s="34">
        <v>1</v>
      </c>
      <c r="J30" s="33"/>
      <c r="K30" s="34">
        <v>0</v>
      </c>
      <c r="L30" s="33">
        <v>0</v>
      </c>
      <c r="M30" s="117">
        <f t="shared" si="6"/>
        <v>676</v>
      </c>
      <c r="N30" s="126">
        <f t="shared" si="7"/>
        <v>765</v>
      </c>
      <c r="O30" s="211">
        <f t="shared" si="8"/>
        <v>1441</v>
      </c>
      <c r="P30" s="2" t="s">
        <v>28</v>
      </c>
      <c r="Q30" s="73"/>
      <c r="S30" s="139"/>
    </row>
    <row r="31" spans="1:19" ht="12" customHeight="1" x14ac:dyDescent="0.2">
      <c r="A31" s="36">
        <v>23.010100000000001</v>
      </c>
      <c r="B31" s="31" t="s">
        <v>35</v>
      </c>
      <c r="C31" s="32">
        <v>3376</v>
      </c>
      <c r="D31" s="33">
        <v>2904</v>
      </c>
      <c r="E31" s="71">
        <v>432</v>
      </c>
      <c r="F31" s="104">
        <f>72*4</f>
        <v>288</v>
      </c>
      <c r="G31" s="32">
        <v>1511</v>
      </c>
      <c r="H31" s="33">
        <v>1085</v>
      </c>
      <c r="I31" s="34">
        <v>189</v>
      </c>
      <c r="J31" s="33">
        <v>174</v>
      </c>
      <c r="K31" s="34">
        <v>0</v>
      </c>
      <c r="L31" s="33">
        <v>0</v>
      </c>
      <c r="M31" s="117">
        <f t="shared" si="6"/>
        <v>5508</v>
      </c>
      <c r="N31" s="126">
        <f t="shared" si="7"/>
        <v>4451</v>
      </c>
      <c r="O31" s="211">
        <f t="shared" si="8"/>
        <v>9959</v>
      </c>
      <c r="P31" s="2" t="s">
        <v>28</v>
      </c>
      <c r="Q31" s="73"/>
      <c r="S31" s="139"/>
    </row>
    <row r="32" spans="1:19" ht="12" customHeight="1" x14ac:dyDescent="0.2">
      <c r="A32" s="42" t="s">
        <v>36</v>
      </c>
      <c r="B32" s="31" t="s">
        <v>37</v>
      </c>
      <c r="C32" s="32">
        <v>796</v>
      </c>
      <c r="D32" s="33">
        <v>792</v>
      </c>
      <c r="E32" s="71">
        <v>140</v>
      </c>
      <c r="F32" s="104">
        <f>144+72</f>
        <v>216</v>
      </c>
      <c r="G32" s="32">
        <v>372</v>
      </c>
      <c r="H32" s="33">
        <v>425</v>
      </c>
      <c r="I32" s="34">
        <v>0</v>
      </c>
      <c r="J32" s="33">
        <v>0</v>
      </c>
      <c r="K32" s="34">
        <v>0</v>
      </c>
      <c r="L32" s="33">
        <v>0</v>
      </c>
      <c r="M32" s="117">
        <f t="shared" si="6"/>
        <v>1308</v>
      </c>
      <c r="N32" s="126">
        <f t="shared" si="7"/>
        <v>1433</v>
      </c>
      <c r="O32" s="211">
        <f t="shared" si="8"/>
        <v>2741</v>
      </c>
      <c r="P32" s="2" t="s">
        <v>28</v>
      </c>
      <c r="Q32" s="73"/>
      <c r="S32" s="139"/>
    </row>
    <row r="33" spans="1:19" ht="12" customHeight="1" x14ac:dyDescent="0.2">
      <c r="A33" s="142"/>
      <c r="B33" s="76" t="s">
        <v>104</v>
      </c>
      <c r="C33" s="77">
        <v>112</v>
      </c>
      <c r="D33" s="78">
        <v>0</v>
      </c>
      <c r="E33" s="143">
        <v>0</v>
      </c>
      <c r="F33" s="174">
        <v>76</v>
      </c>
      <c r="G33" s="77">
        <v>260</v>
      </c>
      <c r="H33" s="78">
        <v>216</v>
      </c>
      <c r="I33" s="79">
        <v>0</v>
      </c>
      <c r="J33" s="78">
        <v>0</v>
      </c>
      <c r="K33" s="79">
        <v>0</v>
      </c>
      <c r="L33" s="78">
        <v>0</v>
      </c>
      <c r="M33" s="121">
        <f t="shared" si="6"/>
        <v>372</v>
      </c>
      <c r="N33" s="130">
        <f t="shared" si="7"/>
        <v>292</v>
      </c>
      <c r="O33" s="212">
        <f t="shared" si="8"/>
        <v>664</v>
      </c>
      <c r="Q33" s="73"/>
      <c r="S33" s="139"/>
    </row>
    <row r="34" spans="1:19" ht="12" customHeight="1" x14ac:dyDescent="0.2">
      <c r="A34" s="36">
        <v>16.0901</v>
      </c>
      <c r="B34" s="31" t="s">
        <v>38</v>
      </c>
      <c r="C34" s="32">
        <v>248</v>
      </c>
      <c r="D34" s="33">
        <v>232</v>
      </c>
      <c r="E34" s="71">
        <v>144</v>
      </c>
      <c r="F34" s="104">
        <f>72+72</f>
        <v>144</v>
      </c>
      <c r="G34" s="32">
        <v>52</v>
      </c>
      <c r="H34" s="33">
        <v>56</v>
      </c>
      <c r="I34" s="34">
        <v>0</v>
      </c>
      <c r="J34" s="33">
        <v>0</v>
      </c>
      <c r="K34" s="34">
        <v>0</v>
      </c>
      <c r="L34" s="33">
        <v>0</v>
      </c>
      <c r="M34" s="117">
        <f t="shared" si="6"/>
        <v>444</v>
      </c>
      <c r="N34" s="126">
        <f t="shared" si="7"/>
        <v>432</v>
      </c>
      <c r="O34" s="211">
        <f t="shared" si="8"/>
        <v>876</v>
      </c>
      <c r="P34" s="2" t="s">
        <v>28</v>
      </c>
      <c r="Q34" s="73"/>
      <c r="S34" s="139"/>
    </row>
    <row r="35" spans="1:19" ht="12" customHeight="1" x14ac:dyDescent="0.2">
      <c r="A35" s="36"/>
      <c r="B35" s="31" t="s">
        <v>39</v>
      </c>
      <c r="C35" s="32">
        <v>0</v>
      </c>
      <c r="D35" s="33">
        <v>0</v>
      </c>
      <c r="E35" s="71">
        <v>0</v>
      </c>
      <c r="F35" s="104">
        <v>0</v>
      </c>
      <c r="G35" s="32">
        <v>0</v>
      </c>
      <c r="H35" s="33">
        <v>0</v>
      </c>
      <c r="I35" s="34">
        <v>0</v>
      </c>
      <c r="J35" s="33">
        <v>0</v>
      </c>
      <c r="K35" s="34">
        <v>0</v>
      </c>
      <c r="L35" s="33">
        <v>0</v>
      </c>
      <c r="M35" s="117">
        <f t="shared" si="6"/>
        <v>0</v>
      </c>
      <c r="N35" s="126">
        <f t="shared" si="7"/>
        <v>0</v>
      </c>
      <c r="O35" s="211">
        <f t="shared" si="8"/>
        <v>0</v>
      </c>
      <c r="Q35" s="73"/>
      <c r="S35" s="139"/>
    </row>
    <row r="36" spans="1:19" ht="12" customHeight="1" x14ac:dyDescent="0.2">
      <c r="A36" s="135">
        <v>16.0501</v>
      </c>
      <c r="B36" s="76" t="s">
        <v>40</v>
      </c>
      <c r="C36" s="77">
        <v>40</v>
      </c>
      <c r="D36" s="78">
        <v>20</v>
      </c>
      <c r="E36" s="143">
        <v>0</v>
      </c>
      <c r="F36" s="174">
        <v>0</v>
      </c>
      <c r="G36" s="77">
        <v>0</v>
      </c>
      <c r="H36" s="78">
        <v>0</v>
      </c>
      <c r="I36" s="79">
        <v>0</v>
      </c>
      <c r="J36" s="78">
        <v>0</v>
      </c>
      <c r="K36" s="79">
        <v>0</v>
      </c>
      <c r="L36" s="78">
        <v>0</v>
      </c>
      <c r="M36" s="121">
        <f t="shared" si="6"/>
        <v>40</v>
      </c>
      <c r="N36" s="130">
        <f t="shared" si="7"/>
        <v>20</v>
      </c>
      <c r="O36" s="212">
        <f t="shared" si="8"/>
        <v>60</v>
      </c>
      <c r="P36" s="2" t="s">
        <v>28</v>
      </c>
      <c r="S36" s="139"/>
    </row>
    <row r="37" spans="1:19" ht="12" customHeight="1" x14ac:dyDescent="0.2">
      <c r="A37" s="36">
        <v>54.010100000000001</v>
      </c>
      <c r="B37" s="31" t="s">
        <v>41</v>
      </c>
      <c r="C37" s="32">
        <v>3064</v>
      </c>
      <c r="D37" s="33">
        <v>2488</v>
      </c>
      <c r="E37" s="71">
        <v>704</v>
      </c>
      <c r="F37" s="104">
        <f>72+144+144+140+136+144</f>
        <v>780</v>
      </c>
      <c r="G37" s="32">
        <v>832</v>
      </c>
      <c r="H37" s="33">
        <v>827</v>
      </c>
      <c r="I37" s="34">
        <v>54</v>
      </c>
      <c r="J37" s="33">
        <v>67</v>
      </c>
      <c r="K37" s="34">
        <v>0</v>
      </c>
      <c r="L37" s="33">
        <v>0</v>
      </c>
      <c r="M37" s="117">
        <f t="shared" si="6"/>
        <v>4654</v>
      </c>
      <c r="N37" s="126">
        <f t="shared" si="7"/>
        <v>4162</v>
      </c>
      <c r="O37" s="218">
        <f t="shared" si="8"/>
        <v>8816</v>
      </c>
      <c r="P37" s="2" t="s">
        <v>28</v>
      </c>
      <c r="Q37" s="73"/>
      <c r="S37" s="139"/>
    </row>
    <row r="38" spans="1:19" ht="12" customHeight="1" x14ac:dyDescent="0.2">
      <c r="A38" s="43">
        <v>24.040099999999999</v>
      </c>
      <c r="B38" s="38" t="s">
        <v>42</v>
      </c>
      <c r="C38" s="39">
        <v>178</v>
      </c>
      <c r="D38" s="40">
        <v>78</v>
      </c>
      <c r="E38" s="164">
        <v>72</v>
      </c>
      <c r="F38" s="175">
        <f>64+72</f>
        <v>136</v>
      </c>
      <c r="G38" s="39">
        <v>211</v>
      </c>
      <c r="H38" s="40">
        <v>279</v>
      </c>
      <c r="I38" s="41">
        <v>0</v>
      </c>
      <c r="J38" s="40">
        <v>0</v>
      </c>
      <c r="K38" s="41"/>
      <c r="L38" s="40">
        <v>0</v>
      </c>
      <c r="M38" s="118">
        <f t="shared" si="6"/>
        <v>461</v>
      </c>
      <c r="N38" s="127">
        <f t="shared" si="7"/>
        <v>493</v>
      </c>
      <c r="O38" s="214">
        <f t="shared" si="8"/>
        <v>954</v>
      </c>
      <c r="P38" s="2" t="s">
        <v>28</v>
      </c>
      <c r="Q38" s="73"/>
      <c r="S38" s="139"/>
    </row>
    <row r="39" spans="1:19" ht="12" hidden="1" customHeight="1" x14ac:dyDescent="0.2">
      <c r="A39" s="42">
        <v>16.090199999999999</v>
      </c>
      <c r="B39" s="31" t="s">
        <v>43</v>
      </c>
      <c r="C39" s="32"/>
      <c r="D39" s="33"/>
      <c r="E39" s="71"/>
      <c r="F39" s="104"/>
      <c r="G39" s="32"/>
      <c r="H39" s="33"/>
      <c r="I39" s="34"/>
      <c r="J39" s="33"/>
      <c r="K39" s="34">
        <v>0</v>
      </c>
      <c r="L39" s="33">
        <v>0</v>
      </c>
      <c r="M39" s="117">
        <f t="shared" si="6"/>
        <v>0</v>
      </c>
      <c r="N39" s="126">
        <f t="shared" si="7"/>
        <v>0</v>
      </c>
      <c r="O39" s="211">
        <f t="shared" si="8"/>
        <v>0</v>
      </c>
      <c r="Q39" s="73"/>
      <c r="S39" s="139"/>
    </row>
    <row r="40" spans="1:19" ht="12" customHeight="1" x14ac:dyDescent="0.2">
      <c r="A40" s="42">
        <v>16.030200000000001</v>
      </c>
      <c r="B40" s="31" t="s">
        <v>44</v>
      </c>
      <c r="C40" s="32">
        <v>92</v>
      </c>
      <c r="D40" s="33">
        <v>40</v>
      </c>
      <c r="E40" s="71">
        <v>0</v>
      </c>
      <c r="F40" s="104">
        <v>0</v>
      </c>
      <c r="G40" s="32">
        <v>0</v>
      </c>
      <c r="H40" s="33">
        <v>0</v>
      </c>
      <c r="I40" s="34">
        <v>0</v>
      </c>
      <c r="J40" s="33">
        <v>0</v>
      </c>
      <c r="K40" s="34">
        <v>0</v>
      </c>
      <c r="L40" s="33">
        <v>0</v>
      </c>
      <c r="M40" s="117">
        <f t="shared" si="6"/>
        <v>92</v>
      </c>
      <c r="N40" s="126">
        <f t="shared" si="7"/>
        <v>40</v>
      </c>
      <c r="O40" s="211">
        <f t="shared" si="8"/>
        <v>132</v>
      </c>
      <c r="Q40" s="73"/>
      <c r="S40" s="139"/>
    </row>
    <row r="41" spans="1:19" ht="12" customHeight="1" x14ac:dyDescent="0.2">
      <c r="A41" s="42"/>
      <c r="B41" s="31" t="s">
        <v>101</v>
      </c>
      <c r="C41" s="32">
        <v>0</v>
      </c>
      <c r="D41" s="33">
        <v>0</v>
      </c>
      <c r="E41" s="71">
        <v>0</v>
      </c>
      <c r="F41" s="104">
        <v>0</v>
      </c>
      <c r="G41" s="32">
        <v>0</v>
      </c>
      <c r="H41" s="33">
        <v>0</v>
      </c>
      <c r="I41" s="34">
        <v>0</v>
      </c>
      <c r="J41" s="33">
        <v>0</v>
      </c>
      <c r="K41" s="34">
        <v>0</v>
      </c>
      <c r="L41" s="33">
        <v>0</v>
      </c>
      <c r="M41" s="117">
        <f t="shared" si="6"/>
        <v>0</v>
      </c>
      <c r="N41" s="126">
        <f t="shared" si="7"/>
        <v>0</v>
      </c>
      <c r="O41" s="211">
        <f t="shared" si="8"/>
        <v>0</v>
      </c>
      <c r="Q41" s="73"/>
      <c r="S41" s="139"/>
    </row>
    <row r="42" spans="1:19" ht="12" customHeight="1" x14ac:dyDescent="0.2">
      <c r="A42" s="37">
        <v>16.010100000000001</v>
      </c>
      <c r="B42" s="38" t="s">
        <v>45</v>
      </c>
      <c r="C42" s="39">
        <v>0</v>
      </c>
      <c r="D42" s="40">
        <v>0</v>
      </c>
      <c r="E42" s="164">
        <v>0</v>
      </c>
      <c r="F42" s="175">
        <v>0</v>
      </c>
      <c r="G42" s="39">
        <v>0</v>
      </c>
      <c r="H42" s="40">
        <v>0</v>
      </c>
      <c r="I42" s="41">
        <v>0</v>
      </c>
      <c r="J42" s="40">
        <v>0</v>
      </c>
      <c r="K42" s="41">
        <v>0</v>
      </c>
      <c r="L42" s="40">
        <v>0</v>
      </c>
      <c r="M42" s="118">
        <f t="shared" si="6"/>
        <v>0</v>
      </c>
      <c r="N42" s="127">
        <f t="shared" si="7"/>
        <v>0</v>
      </c>
      <c r="O42" s="213">
        <f t="shared" si="8"/>
        <v>0</v>
      </c>
      <c r="P42" s="2" t="s">
        <v>28</v>
      </c>
      <c r="Q42" s="73"/>
      <c r="S42" s="139"/>
    </row>
    <row r="43" spans="1:19" ht="12" customHeight="1" x14ac:dyDescent="0.2">
      <c r="A43" s="36">
        <v>50.0901</v>
      </c>
      <c r="B43" s="31" t="s">
        <v>46</v>
      </c>
      <c r="C43" s="32">
        <v>554</v>
      </c>
      <c r="D43" s="33">
        <v>222</v>
      </c>
      <c r="E43" s="71">
        <v>0</v>
      </c>
      <c r="F43" s="104">
        <v>0</v>
      </c>
      <c r="G43" s="32">
        <v>184</v>
      </c>
      <c r="H43" s="33">
        <v>155</v>
      </c>
      <c r="I43" s="34">
        <v>0</v>
      </c>
      <c r="J43" s="33">
        <v>0</v>
      </c>
      <c r="K43" s="34">
        <v>0</v>
      </c>
      <c r="L43" s="33">
        <v>0</v>
      </c>
      <c r="M43" s="117">
        <f t="shared" si="6"/>
        <v>738</v>
      </c>
      <c r="N43" s="126">
        <f t="shared" si="7"/>
        <v>377</v>
      </c>
      <c r="O43" s="218">
        <f t="shared" si="8"/>
        <v>1115</v>
      </c>
      <c r="P43" s="2" t="s">
        <v>28</v>
      </c>
      <c r="Q43" s="73"/>
      <c r="S43" s="139"/>
    </row>
    <row r="44" spans="1:19" ht="12" customHeight="1" x14ac:dyDescent="0.2">
      <c r="A44" s="42">
        <v>50.090299999999999</v>
      </c>
      <c r="B44" s="31" t="s">
        <v>117</v>
      </c>
      <c r="C44" s="32">
        <v>254</v>
      </c>
      <c r="D44" s="33">
        <v>175</v>
      </c>
      <c r="E44" s="71">
        <v>0</v>
      </c>
      <c r="F44" s="104">
        <v>0</v>
      </c>
      <c r="G44" s="32">
        <v>82</v>
      </c>
      <c r="H44" s="33">
        <v>70</v>
      </c>
      <c r="I44" s="34">
        <v>0</v>
      </c>
      <c r="J44" s="33">
        <v>4</v>
      </c>
      <c r="K44" s="34">
        <v>0</v>
      </c>
      <c r="L44" s="33">
        <v>0</v>
      </c>
      <c r="M44" s="117">
        <f t="shared" si="6"/>
        <v>336</v>
      </c>
      <c r="N44" s="126">
        <f t="shared" si="7"/>
        <v>249</v>
      </c>
      <c r="O44" s="218">
        <f t="shared" si="8"/>
        <v>585</v>
      </c>
      <c r="Q44" s="73"/>
      <c r="S44" s="139"/>
    </row>
    <row r="45" spans="1:19" ht="12" customHeight="1" x14ac:dyDescent="0.2">
      <c r="A45" s="43">
        <v>13.1312</v>
      </c>
      <c r="B45" s="38" t="s">
        <v>47</v>
      </c>
      <c r="C45" s="39">
        <v>0</v>
      </c>
      <c r="D45" s="40">
        <v>0</v>
      </c>
      <c r="E45" s="164">
        <v>0</v>
      </c>
      <c r="F45" s="175">
        <v>0</v>
      </c>
      <c r="G45" s="39">
        <v>0</v>
      </c>
      <c r="H45" s="40">
        <v>6</v>
      </c>
      <c r="I45" s="41">
        <v>3</v>
      </c>
      <c r="J45" s="40">
        <v>0</v>
      </c>
      <c r="K45" s="41">
        <v>0</v>
      </c>
      <c r="L45" s="40">
        <v>0</v>
      </c>
      <c r="M45" s="118">
        <f t="shared" si="6"/>
        <v>3</v>
      </c>
      <c r="N45" s="127">
        <f t="shared" si="7"/>
        <v>6</v>
      </c>
      <c r="O45" s="214">
        <f t="shared" si="8"/>
        <v>9</v>
      </c>
      <c r="Q45" s="73"/>
      <c r="S45" s="139"/>
    </row>
    <row r="46" spans="1:19" ht="12" customHeight="1" x14ac:dyDescent="0.2">
      <c r="A46" s="36" t="s">
        <v>48</v>
      </c>
      <c r="B46" s="31" t="s">
        <v>49</v>
      </c>
      <c r="C46" s="32">
        <v>72</v>
      </c>
      <c r="D46" s="33">
        <v>56</v>
      </c>
      <c r="E46" s="71">
        <v>0</v>
      </c>
      <c r="F46" s="104">
        <v>0</v>
      </c>
      <c r="G46" s="32">
        <v>42</v>
      </c>
      <c r="H46" s="33">
        <v>24</v>
      </c>
      <c r="I46" s="34">
        <v>0</v>
      </c>
      <c r="J46" s="33">
        <v>0</v>
      </c>
      <c r="K46" s="34">
        <v>0</v>
      </c>
      <c r="L46" s="33">
        <v>0</v>
      </c>
      <c r="M46" s="117">
        <f t="shared" si="6"/>
        <v>114</v>
      </c>
      <c r="N46" s="126">
        <f t="shared" si="7"/>
        <v>80</v>
      </c>
      <c r="O46" s="218">
        <f t="shared" si="8"/>
        <v>194</v>
      </c>
      <c r="Q46" s="73"/>
      <c r="S46" s="139"/>
    </row>
    <row r="47" spans="1:19" ht="12" customHeight="1" x14ac:dyDescent="0.2">
      <c r="A47" s="36"/>
      <c r="B47" s="31" t="s">
        <v>119</v>
      </c>
      <c r="C47" s="32">
        <v>21</v>
      </c>
      <c r="D47" s="33">
        <v>30</v>
      </c>
      <c r="E47" s="71">
        <v>0</v>
      </c>
      <c r="F47" s="104">
        <v>0</v>
      </c>
      <c r="G47" s="32">
        <v>0</v>
      </c>
      <c r="H47" s="33">
        <v>0</v>
      </c>
      <c r="I47" s="34">
        <v>0</v>
      </c>
      <c r="J47" s="33">
        <v>0</v>
      </c>
      <c r="K47" s="34">
        <v>0</v>
      </c>
      <c r="L47" s="33">
        <v>0</v>
      </c>
      <c r="M47" s="117">
        <f t="shared" si="6"/>
        <v>21</v>
      </c>
      <c r="N47" s="126">
        <f t="shared" si="7"/>
        <v>30</v>
      </c>
      <c r="O47" s="211">
        <f t="shared" si="8"/>
        <v>51</v>
      </c>
      <c r="Q47" s="73"/>
      <c r="S47" s="139"/>
    </row>
    <row r="48" spans="1:19" ht="12" customHeight="1" x14ac:dyDescent="0.2">
      <c r="A48" s="30">
        <v>38.010100000000001</v>
      </c>
      <c r="B48" s="31" t="s">
        <v>50</v>
      </c>
      <c r="C48" s="32">
        <v>540</v>
      </c>
      <c r="D48" s="33">
        <v>912</v>
      </c>
      <c r="E48" s="71">
        <v>284</v>
      </c>
      <c r="F48" s="104">
        <f>72+72</f>
        <v>144</v>
      </c>
      <c r="G48" s="32">
        <v>278</v>
      </c>
      <c r="H48" s="33">
        <v>276</v>
      </c>
      <c r="I48" s="34">
        <v>0</v>
      </c>
      <c r="J48" s="33"/>
      <c r="K48" s="34">
        <v>0</v>
      </c>
      <c r="L48" s="33">
        <v>0</v>
      </c>
      <c r="M48" s="117">
        <f t="shared" si="6"/>
        <v>1102</v>
      </c>
      <c r="N48" s="126">
        <f t="shared" si="7"/>
        <v>1332</v>
      </c>
      <c r="O48" s="211">
        <f t="shared" si="8"/>
        <v>2434</v>
      </c>
      <c r="P48" s="2" t="s">
        <v>28</v>
      </c>
      <c r="Q48" s="73"/>
      <c r="S48" s="139"/>
    </row>
    <row r="49" spans="1:19" ht="12" customHeight="1" x14ac:dyDescent="0.2">
      <c r="A49" s="75">
        <v>45.100099999999998</v>
      </c>
      <c r="B49" s="76" t="s">
        <v>51</v>
      </c>
      <c r="C49" s="77">
        <v>824</v>
      </c>
      <c r="D49" s="78">
        <v>712</v>
      </c>
      <c r="E49" s="143">
        <v>72</v>
      </c>
      <c r="F49" s="174">
        <v>0</v>
      </c>
      <c r="G49" s="77">
        <v>536</v>
      </c>
      <c r="H49" s="78">
        <v>506</v>
      </c>
      <c r="I49" s="79">
        <v>0</v>
      </c>
      <c r="J49" s="78">
        <v>0</v>
      </c>
      <c r="K49" s="79">
        <v>0</v>
      </c>
      <c r="L49" s="78">
        <v>0</v>
      </c>
      <c r="M49" s="121">
        <f t="shared" si="6"/>
        <v>1432</v>
      </c>
      <c r="N49" s="130">
        <f t="shared" si="7"/>
        <v>1218</v>
      </c>
      <c r="O49" s="219">
        <f t="shared" si="8"/>
        <v>2650</v>
      </c>
      <c r="P49" s="2" t="s">
        <v>28</v>
      </c>
      <c r="Q49" s="73"/>
      <c r="S49" s="139"/>
    </row>
    <row r="50" spans="1:19" ht="12" customHeight="1" x14ac:dyDescent="0.2">
      <c r="A50" s="36">
        <v>42.010100000000001</v>
      </c>
      <c r="B50" s="31" t="s">
        <v>53</v>
      </c>
      <c r="C50" s="32">
        <v>2688</v>
      </c>
      <c r="D50" s="33">
        <v>2708</v>
      </c>
      <c r="E50" s="71">
        <v>288</v>
      </c>
      <c r="F50" s="104"/>
      <c r="G50" s="32">
        <v>2496</v>
      </c>
      <c r="H50" s="33">
        <v>2583</v>
      </c>
      <c r="I50" s="34">
        <v>0</v>
      </c>
      <c r="J50" s="33">
        <v>4</v>
      </c>
      <c r="K50" s="34">
        <v>0</v>
      </c>
      <c r="L50" s="33">
        <v>0</v>
      </c>
      <c r="M50" s="117">
        <f t="shared" si="6"/>
        <v>5472</v>
      </c>
      <c r="N50" s="126">
        <f t="shared" si="7"/>
        <v>5295</v>
      </c>
      <c r="O50" s="218">
        <f t="shared" si="8"/>
        <v>10767</v>
      </c>
      <c r="P50" s="2" t="s">
        <v>28</v>
      </c>
      <c r="Q50" s="73"/>
      <c r="S50" s="139"/>
    </row>
    <row r="51" spans="1:19" ht="12" customHeight="1" x14ac:dyDescent="0.2">
      <c r="A51" s="72"/>
      <c r="B51" s="38" t="s">
        <v>52</v>
      </c>
      <c r="C51" s="39">
        <v>138</v>
      </c>
      <c r="D51" s="40">
        <v>96</v>
      </c>
      <c r="E51" s="164">
        <v>0</v>
      </c>
      <c r="F51" s="175">
        <v>0</v>
      </c>
      <c r="G51" s="39">
        <v>68</v>
      </c>
      <c r="H51" s="40">
        <v>56</v>
      </c>
      <c r="I51" s="41">
        <v>4</v>
      </c>
      <c r="J51" s="40">
        <v>4</v>
      </c>
      <c r="K51" s="41">
        <v>0</v>
      </c>
      <c r="L51" s="40">
        <v>0</v>
      </c>
      <c r="M51" s="118">
        <f t="shared" si="6"/>
        <v>210</v>
      </c>
      <c r="N51" s="127">
        <f t="shared" si="7"/>
        <v>156</v>
      </c>
      <c r="O51" s="214">
        <f t="shared" si="8"/>
        <v>366</v>
      </c>
      <c r="Q51" s="73"/>
      <c r="S51" s="139"/>
    </row>
    <row r="52" spans="1:19" ht="12" hidden="1" customHeight="1" x14ac:dyDescent="0.2">
      <c r="A52" s="42">
        <v>16.040199999999999</v>
      </c>
      <c r="B52" s="31" t="s">
        <v>54</v>
      </c>
      <c r="C52" s="32"/>
      <c r="D52" s="33"/>
      <c r="E52" s="71"/>
      <c r="F52" s="104"/>
      <c r="G52" s="32"/>
      <c r="H52" s="33"/>
      <c r="I52" s="34"/>
      <c r="J52" s="33"/>
      <c r="K52" s="34">
        <v>0</v>
      </c>
      <c r="L52" s="33">
        <v>0</v>
      </c>
      <c r="M52" s="117">
        <f t="shared" si="6"/>
        <v>0</v>
      </c>
      <c r="N52" s="126">
        <f t="shared" si="7"/>
        <v>0</v>
      </c>
      <c r="O52" s="218">
        <f t="shared" si="8"/>
        <v>0</v>
      </c>
      <c r="P52" s="2" t="s">
        <v>28</v>
      </c>
      <c r="Q52" s="73"/>
      <c r="S52" s="139"/>
    </row>
    <row r="53" spans="1:19" ht="12" customHeight="1" x14ac:dyDescent="0.2">
      <c r="A53" s="36">
        <v>45.110100000000003</v>
      </c>
      <c r="B53" s="31" t="s">
        <v>55</v>
      </c>
      <c r="C53" s="32">
        <v>1288</v>
      </c>
      <c r="D53" s="33">
        <v>652</v>
      </c>
      <c r="E53" s="71">
        <v>0</v>
      </c>
      <c r="F53" s="104">
        <v>0</v>
      </c>
      <c r="G53" s="32">
        <v>494</v>
      </c>
      <c r="H53" s="33">
        <v>773</v>
      </c>
      <c r="I53" s="34">
        <v>0</v>
      </c>
      <c r="J53" s="33">
        <v>0</v>
      </c>
      <c r="K53" s="34">
        <v>0</v>
      </c>
      <c r="L53" s="33">
        <v>0</v>
      </c>
      <c r="M53" s="117">
        <f t="shared" si="6"/>
        <v>1782</v>
      </c>
      <c r="N53" s="126">
        <f t="shared" si="7"/>
        <v>1425</v>
      </c>
      <c r="O53" s="218">
        <f t="shared" si="8"/>
        <v>3207</v>
      </c>
      <c r="P53" s="2" t="s">
        <v>28</v>
      </c>
      <c r="Q53" s="73"/>
      <c r="S53" s="139"/>
    </row>
    <row r="54" spans="1:19" ht="12" customHeight="1" x14ac:dyDescent="0.2">
      <c r="A54" s="36">
        <v>16.090499999999999</v>
      </c>
      <c r="B54" s="31" t="s">
        <v>56</v>
      </c>
      <c r="C54" s="32">
        <v>672</v>
      </c>
      <c r="D54" s="33">
        <v>688</v>
      </c>
      <c r="E54" s="71">
        <v>0</v>
      </c>
      <c r="F54" s="104">
        <v>72</v>
      </c>
      <c r="G54" s="32">
        <v>240</v>
      </c>
      <c r="H54" s="33">
        <v>296</v>
      </c>
      <c r="I54" s="34">
        <v>0</v>
      </c>
      <c r="J54" s="33">
        <v>0</v>
      </c>
      <c r="K54" s="34">
        <v>0</v>
      </c>
      <c r="L54" s="33">
        <v>0</v>
      </c>
      <c r="M54" s="117">
        <f t="shared" si="6"/>
        <v>912</v>
      </c>
      <c r="N54" s="126">
        <f t="shared" si="7"/>
        <v>1056</v>
      </c>
      <c r="O54" s="218">
        <f t="shared" si="8"/>
        <v>1968</v>
      </c>
      <c r="P54" s="2" t="s">
        <v>28</v>
      </c>
      <c r="Q54" s="73"/>
      <c r="S54" s="139"/>
    </row>
    <row r="55" spans="1:19" ht="12" customHeight="1" x14ac:dyDescent="0.2">
      <c r="A55" s="49">
        <v>50.0501</v>
      </c>
      <c r="B55" s="50" t="s">
        <v>57</v>
      </c>
      <c r="C55" s="51">
        <v>304</v>
      </c>
      <c r="D55" s="52">
        <v>245</v>
      </c>
      <c r="E55" s="167">
        <v>0</v>
      </c>
      <c r="F55" s="56">
        <v>0</v>
      </c>
      <c r="G55" s="51">
        <v>181</v>
      </c>
      <c r="H55" s="52">
        <v>218</v>
      </c>
      <c r="I55" s="53">
        <v>0</v>
      </c>
      <c r="J55" s="52">
        <v>0</v>
      </c>
      <c r="K55" s="53">
        <v>0</v>
      </c>
      <c r="L55" s="52">
        <v>0</v>
      </c>
      <c r="M55" s="120">
        <f t="shared" si="6"/>
        <v>485</v>
      </c>
      <c r="N55" s="129">
        <f t="shared" si="7"/>
        <v>463</v>
      </c>
      <c r="O55" s="217">
        <f t="shared" si="8"/>
        <v>948</v>
      </c>
      <c r="P55" s="2" t="s">
        <v>28</v>
      </c>
      <c r="Q55" s="73"/>
      <c r="S55" s="139"/>
    </row>
    <row r="56" spans="1:19" ht="12" customHeight="1" x14ac:dyDescent="0.2">
      <c r="A56" s="181" t="s">
        <v>58</v>
      </c>
      <c r="B56" s="182"/>
      <c r="C56" s="183">
        <f>SUM(C23:C55)</f>
        <v>22294</v>
      </c>
      <c r="D56" s="183">
        <f>SUM(D23:D55)</f>
        <v>18905</v>
      </c>
      <c r="E56" s="183">
        <f t="shared" ref="E56:O56" si="9">SUM(E23:E55)</f>
        <v>2340</v>
      </c>
      <c r="F56" s="183">
        <f t="shared" si="9"/>
        <v>2072</v>
      </c>
      <c r="G56" s="183">
        <f t="shared" si="9"/>
        <v>10786</v>
      </c>
      <c r="H56" s="183">
        <f t="shared" si="9"/>
        <v>10802</v>
      </c>
      <c r="I56" s="183">
        <f t="shared" si="9"/>
        <v>524</v>
      </c>
      <c r="J56" s="184">
        <f t="shared" si="9"/>
        <v>502</v>
      </c>
      <c r="K56" s="183">
        <f t="shared" si="9"/>
        <v>0</v>
      </c>
      <c r="L56" s="184">
        <f t="shared" si="9"/>
        <v>0</v>
      </c>
      <c r="M56" s="183">
        <f t="shared" si="9"/>
        <v>35944</v>
      </c>
      <c r="N56" s="185">
        <f t="shared" si="9"/>
        <v>32281</v>
      </c>
      <c r="O56" s="220">
        <f t="shared" si="9"/>
        <v>68225</v>
      </c>
      <c r="Q56" s="73"/>
      <c r="S56" s="139"/>
    </row>
    <row r="57" spans="1:19" ht="12" customHeight="1" x14ac:dyDescent="0.2">
      <c r="A57" s="80" t="s">
        <v>59</v>
      </c>
      <c r="B57" s="81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3"/>
      <c r="Q57" s="73"/>
      <c r="S57" s="139"/>
    </row>
    <row r="58" spans="1:19" ht="12" customHeight="1" x14ac:dyDescent="0.2">
      <c r="A58" s="36">
        <v>26.010100000000001</v>
      </c>
      <c r="B58" s="31" t="s">
        <v>60</v>
      </c>
      <c r="C58" s="32">
        <v>5345</v>
      </c>
      <c r="D58" s="33">
        <v>4520</v>
      </c>
      <c r="E58" s="70">
        <v>216</v>
      </c>
      <c r="F58" s="173">
        <v>72</v>
      </c>
      <c r="G58" s="27">
        <v>985</v>
      </c>
      <c r="H58" s="33">
        <v>1137</v>
      </c>
      <c r="I58" s="27">
        <v>90</v>
      </c>
      <c r="J58" s="33">
        <v>96</v>
      </c>
      <c r="K58" s="34">
        <v>0</v>
      </c>
      <c r="L58" s="33">
        <v>0</v>
      </c>
      <c r="M58" s="117">
        <f t="shared" ref="M58:M69" si="10">(C58+G58+I58+K58)+E58</f>
        <v>6636</v>
      </c>
      <c r="N58" s="126">
        <f t="shared" ref="N58:N69" si="11">(D58+H58+J58+L58)+F58</f>
        <v>5825</v>
      </c>
      <c r="O58" s="218">
        <f t="shared" ref="O58:O69" si="12">SUM(M58:N58)</f>
        <v>12461</v>
      </c>
      <c r="P58" s="2" t="s">
        <v>12</v>
      </c>
      <c r="Q58" s="73"/>
      <c r="S58" s="139"/>
    </row>
    <row r="59" spans="1:19" ht="12" customHeight="1" x14ac:dyDescent="0.2">
      <c r="A59" s="36">
        <v>40.0501</v>
      </c>
      <c r="B59" s="31" t="s">
        <v>61</v>
      </c>
      <c r="C59" s="32">
        <v>2339</v>
      </c>
      <c r="D59" s="33">
        <v>2123</v>
      </c>
      <c r="E59" s="71">
        <v>0</v>
      </c>
      <c r="F59" s="104">
        <v>0</v>
      </c>
      <c r="G59" s="32">
        <v>242</v>
      </c>
      <c r="H59" s="33">
        <v>156</v>
      </c>
      <c r="I59" s="34">
        <v>0</v>
      </c>
      <c r="J59" s="33">
        <v>0</v>
      </c>
      <c r="K59" s="34">
        <v>0</v>
      </c>
      <c r="L59" s="33">
        <v>0</v>
      </c>
      <c r="M59" s="117">
        <f t="shared" si="10"/>
        <v>2581</v>
      </c>
      <c r="N59" s="126">
        <f t="shared" si="11"/>
        <v>2279</v>
      </c>
      <c r="O59" s="218">
        <f t="shared" si="12"/>
        <v>4860</v>
      </c>
      <c r="P59" s="2" t="s">
        <v>12</v>
      </c>
      <c r="Q59" s="73"/>
      <c r="S59" s="139"/>
    </row>
    <row r="60" spans="1:19" ht="12" customHeight="1" x14ac:dyDescent="0.2">
      <c r="A60" s="30">
        <v>11.040100000000001</v>
      </c>
      <c r="B60" s="31" t="s">
        <v>62</v>
      </c>
      <c r="C60" s="32">
        <v>948</v>
      </c>
      <c r="D60" s="33">
        <v>636</v>
      </c>
      <c r="E60" s="71">
        <v>0</v>
      </c>
      <c r="F60" s="104">
        <v>0</v>
      </c>
      <c r="G60" s="32">
        <v>749</v>
      </c>
      <c r="H60" s="33">
        <v>784</v>
      </c>
      <c r="I60" s="34">
        <v>0</v>
      </c>
      <c r="J60" s="33">
        <v>0</v>
      </c>
      <c r="K60" s="34">
        <v>0</v>
      </c>
      <c r="L60" s="33">
        <v>0</v>
      </c>
      <c r="M60" s="117">
        <f t="shared" si="10"/>
        <v>1697</v>
      </c>
      <c r="N60" s="126">
        <f t="shared" si="11"/>
        <v>1420</v>
      </c>
      <c r="O60" s="218">
        <f t="shared" si="12"/>
        <v>3117</v>
      </c>
      <c r="P60" s="2" t="s">
        <v>12</v>
      </c>
      <c r="Q60" s="73"/>
      <c r="S60" s="139"/>
    </row>
    <row r="61" spans="1:19" ht="12" customHeight="1" x14ac:dyDescent="0.2">
      <c r="A61" s="135"/>
      <c r="B61" s="76" t="s">
        <v>105</v>
      </c>
      <c r="C61" s="77">
        <v>0</v>
      </c>
      <c r="D61" s="78">
        <v>68</v>
      </c>
      <c r="E61" s="143">
        <v>0</v>
      </c>
      <c r="F61" s="174">
        <v>0</v>
      </c>
      <c r="G61" s="77">
        <v>39</v>
      </c>
      <c r="H61" s="78">
        <v>33</v>
      </c>
      <c r="I61" s="79">
        <v>0</v>
      </c>
      <c r="J61" s="78">
        <v>0</v>
      </c>
      <c r="K61" s="79">
        <v>0</v>
      </c>
      <c r="L61" s="78">
        <v>0</v>
      </c>
      <c r="M61" s="121">
        <f t="shared" si="10"/>
        <v>39</v>
      </c>
      <c r="N61" s="130">
        <f t="shared" si="11"/>
        <v>101</v>
      </c>
      <c r="O61" s="219">
        <f>SUM(M61:N61)</f>
        <v>140</v>
      </c>
      <c r="Q61" s="73"/>
      <c r="S61" s="139"/>
    </row>
    <row r="62" spans="1:19" ht="12" hidden="1" customHeight="1" x14ac:dyDescent="0.2">
      <c r="A62" s="36">
        <v>26.130099999999999</v>
      </c>
      <c r="B62" s="31" t="s">
        <v>63</v>
      </c>
      <c r="C62" s="32"/>
      <c r="D62" s="33"/>
      <c r="E62" s="71"/>
      <c r="F62" s="104"/>
      <c r="G62" s="32"/>
      <c r="H62" s="33"/>
      <c r="I62" s="34"/>
      <c r="J62" s="33"/>
      <c r="K62" s="34">
        <v>0</v>
      </c>
      <c r="L62" s="33">
        <v>0</v>
      </c>
      <c r="M62" s="121">
        <f t="shared" ref="M62:N64" si="13">(C62+G62+I62+K62)+E62</f>
        <v>0</v>
      </c>
      <c r="N62" s="130">
        <f t="shared" si="13"/>
        <v>0</v>
      </c>
      <c r="O62" s="219">
        <f>SUM(M62:N62)</f>
        <v>0</v>
      </c>
      <c r="P62" s="2" t="s">
        <v>12</v>
      </c>
      <c r="Q62" s="73"/>
      <c r="S62" s="139"/>
    </row>
    <row r="63" spans="1:19" ht="12" customHeight="1" x14ac:dyDescent="0.2">
      <c r="A63" s="36"/>
      <c r="B63" s="31" t="s">
        <v>123</v>
      </c>
      <c r="C63" s="32">
        <v>0</v>
      </c>
      <c r="D63" s="33">
        <v>0</v>
      </c>
      <c r="E63" s="71">
        <v>0</v>
      </c>
      <c r="F63" s="104">
        <v>0</v>
      </c>
      <c r="G63" s="32">
        <v>0</v>
      </c>
      <c r="H63" s="33">
        <v>57</v>
      </c>
      <c r="I63" s="34">
        <v>0</v>
      </c>
      <c r="J63" s="33">
        <v>0</v>
      </c>
      <c r="K63" s="34">
        <v>0</v>
      </c>
      <c r="L63" s="33">
        <v>0</v>
      </c>
      <c r="M63" s="186">
        <f t="shared" si="13"/>
        <v>0</v>
      </c>
      <c r="N63" s="126">
        <f t="shared" si="13"/>
        <v>57</v>
      </c>
      <c r="O63" s="218">
        <f>SUM(M63:N63)</f>
        <v>57</v>
      </c>
      <c r="Q63" s="73"/>
      <c r="S63" s="139"/>
    </row>
    <row r="64" spans="1:19" ht="12" customHeight="1" x14ac:dyDescent="0.2">
      <c r="A64" s="36">
        <v>45.070099999999996</v>
      </c>
      <c r="B64" s="31" t="s">
        <v>64</v>
      </c>
      <c r="C64" s="32">
        <v>2117</v>
      </c>
      <c r="D64" s="33">
        <v>2207</v>
      </c>
      <c r="E64" s="71">
        <v>144</v>
      </c>
      <c r="F64" s="104">
        <v>72</v>
      </c>
      <c r="G64" s="32">
        <v>487</v>
      </c>
      <c r="H64" s="33">
        <v>404</v>
      </c>
      <c r="I64" s="34">
        <v>66</v>
      </c>
      <c r="J64" s="33">
        <v>79</v>
      </c>
      <c r="K64" s="34">
        <v>0</v>
      </c>
      <c r="L64" s="33">
        <v>0</v>
      </c>
      <c r="M64" s="117">
        <f t="shared" si="13"/>
        <v>2814</v>
      </c>
      <c r="N64" s="126">
        <f t="shared" si="13"/>
        <v>2762</v>
      </c>
      <c r="O64" s="218">
        <f>SUM(M64:N64)</f>
        <v>5576</v>
      </c>
      <c r="P64" s="2" t="s">
        <v>12</v>
      </c>
      <c r="Q64" s="73"/>
      <c r="S64" s="139"/>
    </row>
    <row r="65" spans="1:19" ht="12" customHeight="1" x14ac:dyDescent="0.2">
      <c r="A65" s="42">
        <v>40.060099999999998</v>
      </c>
      <c r="B65" s="31" t="s">
        <v>65</v>
      </c>
      <c r="C65" s="32">
        <v>779</v>
      </c>
      <c r="D65" s="33">
        <v>720</v>
      </c>
      <c r="E65" s="71">
        <v>0</v>
      </c>
      <c r="F65" s="104">
        <v>0</v>
      </c>
      <c r="G65" s="32">
        <v>84</v>
      </c>
      <c r="H65" s="33">
        <v>216</v>
      </c>
      <c r="I65" s="34">
        <v>0</v>
      </c>
      <c r="J65" s="33">
        <v>0</v>
      </c>
      <c r="K65" s="34">
        <v>0</v>
      </c>
      <c r="L65" s="33">
        <v>0</v>
      </c>
      <c r="M65" s="117">
        <f t="shared" si="10"/>
        <v>863</v>
      </c>
      <c r="N65" s="126">
        <f t="shared" si="11"/>
        <v>936</v>
      </c>
      <c r="O65" s="218">
        <f t="shared" si="12"/>
        <v>1799</v>
      </c>
      <c r="P65" s="2" t="s">
        <v>12</v>
      </c>
      <c r="Q65" s="73"/>
      <c r="S65" s="139"/>
    </row>
    <row r="66" spans="1:19" ht="12" customHeight="1" x14ac:dyDescent="0.2">
      <c r="A66" s="30">
        <v>27.010100000000001</v>
      </c>
      <c r="B66" s="31" t="s">
        <v>66</v>
      </c>
      <c r="C66" s="32">
        <v>5042</v>
      </c>
      <c r="D66" s="33">
        <v>4143</v>
      </c>
      <c r="E66" s="180">
        <v>0</v>
      </c>
      <c r="F66" s="175">
        <v>0</v>
      </c>
      <c r="G66" s="32">
        <v>563</v>
      </c>
      <c r="H66" s="33">
        <v>628</v>
      </c>
      <c r="I66" s="34">
        <v>15</v>
      </c>
      <c r="J66" s="33">
        <v>39</v>
      </c>
      <c r="K66" s="34">
        <v>0</v>
      </c>
      <c r="L66" s="33">
        <v>30</v>
      </c>
      <c r="M66" s="117">
        <f t="shared" si="10"/>
        <v>5620</v>
      </c>
      <c r="N66" s="126">
        <f t="shared" si="11"/>
        <v>4840</v>
      </c>
      <c r="O66" s="211">
        <f t="shared" si="12"/>
        <v>10460</v>
      </c>
      <c r="Q66" s="73"/>
      <c r="S66" s="139"/>
    </row>
    <row r="67" spans="1:19" ht="12" customHeight="1" x14ac:dyDescent="0.2">
      <c r="A67" s="75">
        <v>40.080100000000002</v>
      </c>
      <c r="B67" s="76" t="s">
        <v>67</v>
      </c>
      <c r="C67" s="77">
        <v>982</v>
      </c>
      <c r="D67" s="78">
        <v>1020</v>
      </c>
      <c r="E67" s="71">
        <v>0</v>
      </c>
      <c r="F67" s="104">
        <v>0</v>
      </c>
      <c r="G67" s="141">
        <v>197</v>
      </c>
      <c r="H67" s="78">
        <v>199</v>
      </c>
      <c r="I67" s="140">
        <v>0</v>
      </c>
      <c r="J67" s="78">
        <v>0</v>
      </c>
      <c r="K67" s="79">
        <v>0</v>
      </c>
      <c r="L67" s="78">
        <v>0</v>
      </c>
      <c r="M67" s="121">
        <f t="shared" si="10"/>
        <v>1179</v>
      </c>
      <c r="N67" s="130">
        <f t="shared" si="11"/>
        <v>1219</v>
      </c>
      <c r="O67" s="219">
        <f t="shared" si="12"/>
        <v>2398</v>
      </c>
      <c r="P67" s="2" t="s">
        <v>12</v>
      </c>
      <c r="Q67" s="73"/>
      <c r="S67" s="139"/>
    </row>
    <row r="68" spans="1:19" ht="12" customHeight="1" x14ac:dyDescent="0.2">
      <c r="A68" s="42">
        <v>14.9999</v>
      </c>
      <c r="B68" s="31" t="s">
        <v>68</v>
      </c>
      <c r="C68" s="32">
        <v>99</v>
      </c>
      <c r="D68" s="33">
        <v>120</v>
      </c>
      <c r="E68" s="71">
        <v>0</v>
      </c>
      <c r="F68" s="104">
        <v>0</v>
      </c>
      <c r="G68" s="32">
        <v>3</v>
      </c>
      <c r="H68" s="33">
        <v>0</v>
      </c>
      <c r="I68" s="34">
        <v>0</v>
      </c>
      <c r="J68" s="33">
        <v>0</v>
      </c>
      <c r="K68" s="34">
        <v>0</v>
      </c>
      <c r="L68" s="33">
        <v>0</v>
      </c>
      <c r="M68" s="117">
        <f t="shared" si="10"/>
        <v>102</v>
      </c>
      <c r="N68" s="126">
        <f t="shared" si="11"/>
        <v>120</v>
      </c>
      <c r="O68" s="218">
        <f t="shared" si="12"/>
        <v>222</v>
      </c>
      <c r="P68" s="2" t="s">
        <v>12</v>
      </c>
      <c r="Q68" s="73"/>
      <c r="S68" s="139"/>
    </row>
    <row r="69" spans="1:19" ht="12" customHeight="1" x14ac:dyDescent="0.2">
      <c r="A69" s="42" t="s">
        <v>69</v>
      </c>
      <c r="B69" s="31" t="s">
        <v>70</v>
      </c>
      <c r="C69" s="32">
        <v>328</v>
      </c>
      <c r="D69" s="33">
        <v>288</v>
      </c>
      <c r="E69" s="71">
        <v>0</v>
      </c>
      <c r="F69" s="104">
        <v>0</v>
      </c>
      <c r="G69" s="94">
        <v>85</v>
      </c>
      <c r="H69" s="33">
        <v>60</v>
      </c>
      <c r="I69" s="95">
        <v>0</v>
      </c>
      <c r="J69" s="33">
        <v>0</v>
      </c>
      <c r="K69" s="34">
        <v>0</v>
      </c>
      <c r="L69" s="33">
        <v>0</v>
      </c>
      <c r="M69" s="117">
        <f t="shared" si="10"/>
        <v>413</v>
      </c>
      <c r="N69" s="126">
        <f t="shared" si="11"/>
        <v>348</v>
      </c>
      <c r="O69" s="218">
        <f t="shared" si="12"/>
        <v>761</v>
      </c>
      <c r="Q69" s="73"/>
      <c r="S69" s="139"/>
    </row>
    <row r="70" spans="1:19" ht="12" customHeight="1" x14ac:dyDescent="0.2">
      <c r="A70" s="84" t="s">
        <v>71</v>
      </c>
      <c r="B70" s="85"/>
      <c r="C70" s="134">
        <f>SUM(C58:C69)</f>
        <v>17979</v>
      </c>
      <c r="D70" s="87">
        <f>SUM(D58:D69)</f>
        <v>15845</v>
      </c>
      <c r="E70" s="86">
        <f t="shared" ref="E70:O70" si="14">SUM(E58:E69)</f>
        <v>360</v>
      </c>
      <c r="F70" s="86">
        <f t="shared" si="14"/>
        <v>144</v>
      </c>
      <c r="G70" s="86">
        <f t="shared" si="14"/>
        <v>3434</v>
      </c>
      <c r="H70" s="132">
        <f t="shared" si="14"/>
        <v>3674</v>
      </c>
      <c r="I70" s="133">
        <f t="shared" si="14"/>
        <v>171</v>
      </c>
      <c r="J70" s="87">
        <f t="shared" si="14"/>
        <v>214</v>
      </c>
      <c r="K70" s="86">
        <f t="shared" si="14"/>
        <v>0</v>
      </c>
      <c r="L70" s="87">
        <f t="shared" si="14"/>
        <v>30</v>
      </c>
      <c r="M70" s="86">
        <f t="shared" si="14"/>
        <v>21944</v>
      </c>
      <c r="N70" s="88">
        <f t="shared" si="14"/>
        <v>19907</v>
      </c>
      <c r="O70" s="89">
        <f t="shared" si="14"/>
        <v>41851</v>
      </c>
      <c r="Q70" s="73"/>
      <c r="S70" s="139"/>
    </row>
    <row r="71" spans="1:19" ht="12" customHeight="1" x14ac:dyDescent="0.2">
      <c r="A71" s="90" t="s">
        <v>72</v>
      </c>
      <c r="B71" s="91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Q71" s="73"/>
      <c r="S71" s="139"/>
    </row>
    <row r="72" spans="1:19" ht="12" customHeight="1" x14ac:dyDescent="0.2">
      <c r="A72" s="30">
        <v>52.030099999999997</v>
      </c>
      <c r="B72" s="31" t="s">
        <v>73</v>
      </c>
      <c r="C72" s="32">
        <v>1878</v>
      </c>
      <c r="D72" s="33">
        <v>1731</v>
      </c>
      <c r="E72" s="70">
        <v>0</v>
      </c>
      <c r="F72" s="173">
        <v>0</v>
      </c>
      <c r="G72" s="32">
        <v>1362</v>
      </c>
      <c r="H72" s="33">
        <v>1269</v>
      </c>
      <c r="I72" s="32">
        <v>129</v>
      </c>
      <c r="J72" s="33">
        <v>0</v>
      </c>
      <c r="K72" s="34">
        <v>0</v>
      </c>
      <c r="L72" s="33">
        <v>0</v>
      </c>
      <c r="M72" s="117">
        <f t="shared" ref="M72:M79" si="15">(C72+G72+I72+K72)+E72</f>
        <v>3369</v>
      </c>
      <c r="N72" s="126">
        <f t="shared" ref="N72:N79" si="16">(D72+H72+J72+L72)+F72</f>
        <v>3000</v>
      </c>
      <c r="O72" s="211">
        <f t="shared" ref="O72:O79" si="17">SUM(M72:N72)</f>
        <v>6369</v>
      </c>
      <c r="P72" s="2" t="s">
        <v>74</v>
      </c>
      <c r="Q72" s="73"/>
      <c r="S72" s="139"/>
    </row>
    <row r="73" spans="1:19" ht="12" customHeight="1" x14ac:dyDescent="0.2">
      <c r="A73" s="36">
        <v>52.020099999999999</v>
      </c>
      <c r="B73" s="31" t="s">
        <v>75</v>
      </c>
      <c r="C73" s="32">
        <v>295</v>
      </c>
      <c r="D73" s="33">
        <v>185</v>
      </c>
      <c r="E73" s="71">
        <v>0</v>
      </c>
      <c r="F73" s="104">
        <v>0</v>
      </c>
      <c r="G73" s="32">
        <v>0</v>
      </c>
      <c r="H73" s="33">
        <v>0</v>
      </c>
      <c r="I73" s="32">
        <v>0</v>
      </c>
      <c r="J73" s="33">
        <v>93</v>
      </c>
      <c r="K73" s="34">
        <v>0</v>
      </c>
      <c r="L73" s="33">
        <v>0</v>
      </c>
      <c r="M73" s="117">
        <f t="shared" si="15"/>
        <v>295</v>
      </c>
      <c r="N73" s="126">
        <f t="shared" si="16"/>
        <v>278</v>
      </c>
      <c r="O73" s="218">
        <f t="shared" si="17"/>
        <v>573</v>
      </c>
      <c r="P73" s="2" t="s">
        <v>74</v>
      </c>
      <c r="Q73" s="73"/>
      <c r="S73" s="139"/>
    </row>
    <row r="74" spans="1:19" ht="12" customHeight="1" x14ac:dyDescent="0.2">
      <c r="A74" s="36">
        <v>45.060099999999998</v>
      </c>
      <c r="B74" s="31" t="s">
        <v>76</v>
      </c>
      <c r="C74" s="32">
        <v>1794</v>
      </c>
      <c r="D74" s="33">
        <v>1377</v>
      </c>
      <c r="E74" s="71">
        <v>72</v>
      </c>
      <c r="F74" s="104">
        <v>144</v>
      </c>
      <c r="G74" s="32">
        <v>300</v>
      </c>
      <c r="H74" s="33">
        <v>348</v>
      </c>
      <c r="I74" s="34">
        <v>120</v>
      </c>
      <c r="J74" s="33">
        <v>0</v>
      </c>
      <c r="K74" s="34">
        <v>0</v>
      </c>
      <c r="L74" s="33">
        <v>0</v>
      </c>
      <c r="M74" s="117">
        <f t="shared" si="15"/>
        <v>2286</v>
      </c>
      <c r="N74" s="126">
        <f t="shared" si="16"/>
        <v>1869</v>
      </c>
      <c r="O74" s="218">
        <f t="shared" si="17"/>
        <v>4155</v>
      </c>
      <c r="P74" s="2" t="s">
        <v>74</v>
      </c>
      <c r="Q74" s="73"/>
      <c r="S74" s="139"/>
    </row>
    <row r="75" spans="1:19" ht="12" customHeight="1" x14ac:dyDescent="0.2">
      <c r="A75" s="142">
        <v>52.080100000000002</v>
      </c>
      <c r="B75" s="76" t="s">
        <v>77</v>
      </c>
      <c r="C75" s="77">
        <v>988</v>
      </c>
      <c r="D75" s="78">
        <v>789</v>
      </c>
      <c r="E75" s="143">
        <v>0</v>
      </c>
      <c r="F75" s="174">
        <f>140+72</f>
        <v>212</v>
      </c>
      <c r="G75" s="77">
        <v>1227</v>
      </c>
      <c r="H75" s="78">
        <v>1095</v>
      </c>
      <c r="I75" s="79">
        <v>18</v>
      </c>
      <c r="J75" s="78">
        <v>123</v>
      </c>
      <c r="K75" s="79">
        <v>0</v>
      </c>
      <c r="L75" s="78">
        <v>0</v>
      </c>
      <c r="M75" s="121">
        <f t="shared" si="15"/>
        <v>2233</v>
      </c>
      <c r="N75" s="130">
        <f t="shared" si="16"/>
        <v>2219</v>
      </c>
      <c r="O75" s="219">
        <f t="shared" si="17"/>
        <v>4452</v>
      </c>
      <c r="P75" s="2" t="s">
        <v>74</v>
      </c>
      <c r="Q75" s="73"/>
      <c r="S75" s="139"/>
    </row>
    <row r="76" spans="1:19" ht="12" customHeight="1" x14ac:dyDescent="0.2">
      <c r="A76" s="72">
        <v>11.040100000000001</v>
      </c>
      <c r="B76" s="38" t="s">
        <v>78</v>
      </c>
      <c r="C76" s="39">
        <v>1669</v>
      </c>
      <c r="D76" s="40">
        <v>1670</v>
      </c>
      <c r="E76" s="164">
        <v>140</v>
      </c>
      <c r="F76" s="175">
        <v>0</v>
      </c>
      <c r="G76" s="39">
        <v>1239</v>
      </c>
      <c r="H76" s="40">
        <v>1296</v>
      </c>
      <c r="I76" s="41">
        <v>120</v>
      </c>
      <c r="J76" s="40">
        <v>120</v>
      </c>
      <c r="K76" s="41">
        <v>0</v>
      </c>
      <c r="L76" s="40">
        <v>0</v>
      </c>
      <c r="M76" s="118">
        <f t="shared" si="15"/>
        <v>3168</v>
      </c>
      <c r="N76" s="127">
        <f t="shared" si="16"/>
        <v>3086</v>
      </c>
      <c r="O76" s="213">
        <f t="shared" si="17"/>
        <v>6254</v>
      </c>
      <c r="P76" s="2" t="s">
        <v>74</v>
      </c>
      <c r="Q76" s="73"/>
      <c r="S76" s="139"/>
    </row>
    <row r="77" spans="1:19" ht="12" hidden="1" customHeight="1" x14ac:dyDescent="0.2">
      <c r="A77" s="36">
        <v>52.110100000000003</v>
      </c>
      <c r="B77" s="31" t="s">
        <v>79</v>
      </c>
      <c r="C77" s="32">
        <v>0</v>
      </c>
      <c r="D77" s="33">
        <v>0</v>
      </c>
      <c r="E77" s="71"/>
      <c r="F77" s="104"/>
      <c r="G77" s="32"/>
      <c r="H77" s="33"/>
      <c r="I77" s="34"/>
      <c r="J77" s="33"/>
      <c r="K77" s="34">
        <v>0</v>
      </c>
      <c r="L77" s="33">
        <v>0</v>
      </c>
      <c r="M77" s="117">
        <f t="shared" si="15"/>
        <v>0</v>
      </c>
      <c r="N77" s="126">
        <f t="shared" si="16"/>
        <v>0</v>
      </c>
      <c r="O77" s="211">
        <f t="shared" si="17"/>
        <v>0</v>
      </c>
      <c r="Q77" s="73"/>
      <c r="S77" s="139"/>
    </row>
    <row r="78" spans="1:19" ht="12" customHeight="1" x14ac:dyDescent="0.2">
      <c r="A78" s="36">
        <v>52.020099999999999</v>
      </c>
      <c r="B78" s="31" t="s">
        <v>80</v>
      </c>
      <c r="C78" s="32">
        <v>0</v>
      </c>
      <c r="D78" s="33">
        <v>0</v>
      </c>
      <c r="E78" s="71">
        <v>0</v>
      </c>
      <c r="F78" s="104">
        <v>0</v>
      </c>
      <c r="G78" s="32">
        <v>1935</v>
      </c>
      <c r="H78" s="33">
        <v>2292</v>
      </c>
      <c r="I78" s="34">
        <v>93</v>
      </c>
      <c r="J78" s="33">
        <v>93</v>
      </c>
      <c r="K78" s="34">
        <v>0</v>
      </c>
      <c r="L78" s="33">
        <v>0</v>
      </c>
      <c r="M78" s="117">
        <f t="shared" si="15"/>
        <v>2028</v>
      </c>
      <c r="N78" s="126">
        <f t="shared" si="16"/>
        <v>2385</v>
      </c>
      <c r="O78" s="211">
        <f t="shared" si="17"/>
        <v>4413</v>
      </c>
      <c r="P78" s="2" t="s">
        <v>74</v>
      </c>
      <c r="Q78" s="73"/>
      <c r="S78" s="139"/>
    </row>
    <row r="79" spans="1:19" ht="12" customHeight="1" x14ac:dyDescent="0.2">
      <c r="A79" s="36">
        <v>52.140099999999997</v>
      </c>
      <c r="B79" s="31" t="s">
        <v>81</v>
      </c>
      <c r="C79" s="94">
        <v>0</v>
      </c>
      <c r="D79" s="33">
        <v>0</v>
      </c>
      <c r="E79" s="71">
        <v>0</v>
      </c>
      <c r="F79" s="104">
        <v>0</v>
      </c>
      <c r="G79" s="94">
        <v>2079</v>
      </c>
      <c r="H79" s="33">
        <v>1857</v>
      </c>
      <c r="I79" s="95">
        <v>102</v>
      </c>
      <c r="J79" s="33">
        <v>114</v>
      </c>
      <c r="K79" s="95">
        <v>0</v>
      </c>
      <c r="L79" s="33">
        <v>0</v>
      </c>
      <c r="M79" s="122">
        <f t="shared" si="15"/>
        <v>2181</v>
      </c>
      <c r="N79" s="126">
        <f t="shared" si="16"/>
        <v>1971</v>
      </c>
      <c r="O79" s="218">
        <f t="shared" si="17"/>
        <v>4152</v>
      </c>
      <c r="P79" s="2" t="s">
        <v>74</v>
      </c>
      <c r="Q79" s="73"/>
      <c r="S79" s="139"/>
    </row>
    <row r="80" spans="1:19" ht="12" customHeight="1" x14ac:dyDescent="0.2">
      <c r="A80" s="144" t="s">
        <v>82</v>
      </c>
      <c r="B80" s="145"/>
      <c r="C80" s="146">
        <f>SUM(C72:C79)</f>
        <v>6624</v>
      </c>
      <c r="D80" s="147">
        <f>SUM(D72:D79)</f>
        <v>5752</v>
      </c>
      <c r="E80" s="178">
        <f t="shared" ref="E80:O80" si="18">SUM(E72:E79)</f>
        <v>212</v>
      </c>
      <c r="F80" s="147">
        <f t="shared" si="18"/>
        <v>356</v>
      </c>
      <c r="G80" s="146">
        <f t="shared" si="18"/>
        <v>8142</v>
      </c>
      <c r="H80" s="147">
        <f t="shared" si="18"/>
        <v>8157</v>
      </c>
      <c r="I80" s="146">
        <f t="shared" si="18"/>
        <v>582</v>
      </c>
      <c r="J80" s="147">
        <f t="shared" si="18"/>
        <v>543</v>
      </c>
      <c r="K80" s="146">
        <f t="shared" si="18"/>
        <v>0</v>
      </c>
      <c r="L80" s="147">
        <f t="shared" si="18"/>
        <v>0</v>
      </c>
      <c r="M80" s="146">
        <f t="shared" si="18"/>
        <v>15560</v>
      </c>
      <c r="N80" s="148">
        <f t="shared" si="18"/>
        <v>14808</v>
      </c>
      <c r="O80" s="149">
        <f t="shared" si="18"/>
        <v>30368</v>
      </c>
      <c r="Q80" s="73"/>
      <c r="S80" s="139"/>
    </row>
    <row r="81" spans="1:19" ht="12" customHeight="1" x14ac:dyDescent="0.2">
      <c r="A81" s="150" t="s">
        <v>83</v>
      </c>
      <c r="B81" s="151"/>
      <c r="C81" s="152"/>
      <c r="D81" s="152"/>
      <c r="E81" s="152"/>
      <c r="F81" s="152"/>
      <c r="G81" s="152"/>
      <c r="H81" s="152"/>
      <c r="I81" s="152"/>
      <c r="J81" s="152"/>
      <c r="K81" s="152"/>
      <c r="L81" s="152"/>
      <c r="M81" s="152"/>
      <c r="N81" s="152"/>
      <c r="O81" s="153"/>
      <c r="Q81" s="73"/>
      <c r="S81" s="139"/>
    </row>
    <row r="82" spans="1:19" ht="12" customHeight="1" x14ac:dyDescent="0.2">
      <c r="A82" s="25">
        <v>13.0404</v>
      </c>
      <c r="B82" s="26" t="s">
        <v>84</v>
      </c>
      <c r="C82" s="27">
        <v>0</v>
      </c>
      <c r="D82" s="28">
        <v>0</v>
      </c>
      <c r="E82" s="70">
        <v>0</v>
      </c>
      <c r="F82" s="173">
        <v>0</v>
      </c>
      <c r="G82" s="27">
        <v>0</v>
      </c>
      <c r="H82" s="28">
        <v>0</v>
      </c>
      <c r="I82" s="29">
        <v>0</v>
      </c>
      <c r="J82" s="28">
        <v>0</v>
      </c>
      <c r="K82" s="29">
        <v>185</v>
      </c>
      <c r="L82" s="28">
        <v>165</v>
      </c>
      <c r="M82" s="116">
        <f t="shared" ref="M82:N94" si="19">(C82+G82+I82+K82)+E82</f>
        <v>185</v>
      </c>
      <c r="N82" s="125">
        <f t="shared" si="19"/>
        <v>165</v>
      </c>
      <c r="O82" s="221">
        <f t="shared" ref="O82:O94" si="20">SUM(M82:N82)</f>
        <v>350</v>
      </c>
      <c r="Q82" s="73"/>
      <c r="S82" s="139"/>
    </row>
    <row r="83" spans="1:19" ht="12" customHeight="1" x14ac:dyDescent="0.2">
      <c r="A83" s="36">
        <v>8</v>
      </c>
      <c r="B83" s="31" t="s">
        <v>109</v>
      </c>
      <c r="C83" s="32">
        <v>72</v>
      </c>
      <c r="D83" s="33">
        <v>204</v>
      </c>
      <c r="E83" s="71">
        <v>0</v>
      </c>
      <c r="F83" s="104">
        <v>0</v>
      </c>
      <c r="G83" s="32">
        <v>561</v>
      </c>
      <c r="H83" s="33">
        <v>513</v>
      </c>
      <c r="I83" s="34">
        <v>0</v>
      </c>
      <c r="J83" s="33">
        <v>0</v>
      </c>
      <c r="K83" s="34">
        <v>0</v>
      </c>
      <c r="L83" s="33">
        <v>0</v>
      </c>
      <c r="M83" s="117">
        <f t="shared" si="19"/>
        <v>633</v>
      </c>
      <c r="N83" s="126">
        <f t="shared" si="19"/>
        <v>717</v>
      </c>
      <c r="O83" s="218">
        <f t="shared" si="20"/>
        <v>1350</v>
      </c>
      <c r="P83" s="2" t="s">
        <v>14</v>
      </c>
      <c r="Q83" s="73"/>
      <c r="R83" s="96"/>
      <c r="S83" s="139"/>
    </row>
    <row r="84" spans="1:19" ht="12" customHeight="1" x14ac:dyDescent="0.2">
      <c r="A84" s="42">
        <v>13.0101</v>
      </c>
      <c r="B84" s="31" t="s">
        <v>118</v>
      </c>
      <c r="C84" s="32">
        <v>0</v>
      </c>
      <c r="D84" s="33">
        <v>0</v>
      </c>
      <c r="E84" s="71">
        <v>140</v>
      </c>
      <c r="F84" s="104">
        <f>72+72</f>
        <v>144</v>
      </c>
      <c r="G84" s="32">
        <v>11</v>
      </c>
      <c r="H84" s="33">
        <v>9</v>
      </c>
      <c r="I84" s="34">
        <v>198</v>
      </c>
      <c r="J84" s="33">
        <v>165</v>
      </c>
      <c r="K84" s="34">
        <v>0</v>
      </c>
      <c r="L84" s="33">
        <v>0</v>
      </c>
      <c r="M84" s="117">
        <f t="shared" si="19"/>
        <v>349</v>
      </c>
      <c r="N84" s="126">
        <f t="shared" si="19"/>
        <v>318</v>
      </c>
      <c r="O84" s="218">
        <f t="shared" si="20"/>
        <v>667</v>
      </c>
      <c r="P84" s="2" t="s">
        <v>14</v>
      </c>
      <c r="Q84" s="73"/>
      <c r="R84" s="96"/>
      <c r="S84" s="139"/>
    </row>
    <row r="85" spans="1:19" ht="12" customHeight="1" x14ac:dyDescent="0.2">
      <c r="A85" s="75"/>
      <c r="B85" s="76" t="s">
        <v>110</v>
      </c>
      <c r="C85" s="77">
        <v>524</v>
      </c>
      <c r="D85" s="78">
        <v>440</v>
      </c>
      <c r="E85" s="143">
        <v>0</v>
      </c>
      <c r="F85" s="174">
        <v>0</v>
      </c>
      <c r="G85" s="77">
        <v>0</v>
      </c>
      <c r="H85" s="78">
        <v>0</v>
      </c>
      <c r="I85" s="79">
        <v>0</v>
      </c>
      <c r="J85" s="78">
        <v>0</v>
      </c>
      <c r="K85" s="79">
        <v>0</v>
      </c>
      <c r="L85" s="78">
        <v>0</v>
      </c>
      <c r="M85" s="121">
        <f t="shared" si="19"/>
        <v>524</v>
      </c>
      <c r="N85" s="130">
        <f t="shared" si="19"/>
        <v>440</v>
      </c>
      <c r="O85" s="219">
        <f t="shared" si="20"/>
        <v>964</v>
      </c>
      <c r="Q85" s="73"/>
      <c r="S85" s="139"/>
    </row>
    <row r="86" spans="1:19" ht="12" customHeight="1" x14ac:dyDescent="0.2">
      <c r="A86" s="42">
        <v>13.040100000000001</v>
      </c>
      <c r="B86" s="31" t="s">
        <v>114</v>
      </c>
      <c r="C86" s="32">
        <v>0</v>
      </c>
      <c r="D86" s="33">
        <v>0</v>
      </c>
      <c r="E86" s="71">
        <v>0</v>
      </c>
      <c r="F86" s="104">
        <v>0</v>
      </c>
      <c r="G86" s="32">
        <v>0</v>
      </c>
      <c r="H86" s="33">
        <v>0</v>
      </c>
      <c r="I86" s="34">
        <v>177</v>
      </c>
      <c r="J86" s="33">
        <v>150</v>
      </c>
      <c r="K86" s="34">
        <v>0</v>
      </c>
      <c r="L86" s="33">
        <v>0</v>
      </c>
      <c r="M86" s="117">
        <f t="shared" si="19"/>
        <v>177</v>
      </c>
      <c r="N86" s="126">
        <f t="shared" si="19"/>
        <v>150</v>
      </c>
      <c r="O86" s="218">
        <f t="shared" si="20"/>
        <v>327</v>
      </c>
      <c r="P86" s="2" t="s">
        <v>14</v>
      </c>
      <c r="Q86" s="73"/>
      <c r="S86" s="139"/>
    </row>
    <row r="87" spans="1:19" ht="12" customHeight="1" x14ac:dyDescent="0.2">
      <c r="A87" s="72">
        <v>13.120200000000001</v>
      </c>
      <c r="B87" s="38" t="s">
        <v>116</v>
      </c>
      <c r="C87" s="39">
        <v>276</v>
      </c>
      <c r="D87" s="40">
        <v>76</v>
      </c>
      <c r="E87" s="164">
        <v>0</v>
      </c>
      <c r="F87" s="175">
        <v>0</v>
      </c>
      <c r="G87" s="39">
        <v>2149</v>
      </c>
      <c r="H87" s="40">
        <v>2853</v>
      </c>
      <c r="I87" s="41">
        <v>0</v>
      </c>
      <c r="J87" s="40">
        <v>0</v>
      </c>
      <c r="K87" s="41">
        <v>0</v>
      </c>
      <c r="L87" s="40">
        <v>0</v>
      </c>
      <c r="M87" s="118">
        <f t="shared" si="19"/>
        <v>2425</v>
      </c>
      <c r="N87" s="127">
        <f t="shared" si="19"/>
        <v>2929</v>
      </c>
      <c r="O87" s="213">
        <f t="shared" si="20"/>
        <v>5354</v>
      </c>
      <c r="P87" s="2" t="s">
        <v>14</v>
      </c>
      <c r="Q87" s="73"/>
      <c r="S87" s="139"/>
    </row>
    <row r="88" spans="1:19" ht="12" customHeight="1" x14ac:dyDescent="0.2">
      <c r="A88" s="30">
        <v>13.1205</v>
      </c>
      <c r="B88" s="31" t="s">
        <v>111</v>
      </c>
      <c r="C88" s="32">
        <v>0</v>
      </c>
      <c r="D88" s="33">
        <v>0</v>
      </c>
      <c r="E88" s="71">
        <v>0</v>
      </c>
      <c r="F88" s="104">
        <v>0</v>
      </c>
      <c r="G88" s="32">
        <v>0</v>
      </c>
      <c r="H88" s="33">
        <v>3</v>
      </c>
      <c r="I88" s="34">
        <v>18</v>
      </c>
      <c r="J88" s="33">
        <v>18</v>
      </c>
      <c r="K88" s="34">
        <v>0</v>
      </c>
      <c r="L88" s="33">
        <v>0</v>
      </c>
      <c r="M88" s="117">
        <f t="shared" si="19"/>
        <v>18</v>
      </c>
      <c r="N88" s="126">
        <f t="shared" si="19"/>
        <v>21</v>
      </c>
      <c r="O88" s="218">
        <f t="shared" si="20"/>
        <v>39</v>
      </c>
      <c r="P88" s="2" t="s">
        <v>14</v>
      </c>
      <c r="Q88" s="73"/>
      <c r="S88" s="139"/>
    </row>
    <row r="89" spans="1:19" ht="12" customHeight="1" x14ac:dyDescent="0.2">
      <c r="A89" s="36">
        <v>31.060099999999998</v>
      </c>
      <c r="B89" s="31" t="s">
        <v>86</v>
      </c>
      <c r="C89" s="32">
        <v>310</v>
      </c>
      <c r="D89" s="33">
        <v>290</v>
      </c>
      <c r="E89" s="71">
        <v>0</v>
      </c>
      <c r="F89" s="104">
        <v>0</v>
      </c>
      <c r="G89" s="32">
        <v>23</v>
      </c>
      <c r="H89" s="33">
        <v>162</v>
      </c>
      <c r="I89" s="34">
        <v>0</v>
      </c>
      <c r="J89" s="33">
        <v>0</v>
      </c>
      <c r="K89" s="34">
        <v>0</v>
      </c>
      <c r="L89" s="33">
        <v>0</v>
      </c>
      <c r="M89" s="117">
        <f t="shared" si="19"/>
        <v>333</v>
      </c>
      <c r="N89" s="126">
        <f t="shared" si="19"/>
        <v>452</v>
      </c>
      <c r="O89" s="218">
        <f t="shared" si="20"/>
        <v>785</v>
      </c>
      <c r="Q89" s="73"/>
      <c r="S89" s="139"/>
    </row>
    <row r="90" spans="1:19" ht="12" customHeight="1" x14ac:dyDescent="0.2">
      <c r="A90" s="72">
        <v>13.131399999999999</v>
      </c>
      <c r="B90" s="38" t="s">
        <v>87</v>
      </c>
      <c r="C90" s="39">
        <v>0</v>
      </c>
      <c r="D90" s="40">
        <v>0</v>
      </c>
      <c r="E90" s="164">
        <v>0</v>
      </c>
      <c r="F90" s="175">
        <v>0</v>
      </c>
      <c r="G90" s="39">
        <v>148</v>
      </c>
      <c r="H90" s="40">
        <v>204</v>
      </c>
      <c r="I90" s="41">
        <v>0</v>
      </c>
      <c r="J90" s="40">
        <v>0</v>
      </c>
      <c r="K90" s="41">
        <v>0</v>
      </c>
      <c r="L90" s="40">
        <v>0</v>
      </c>
      <c r="M90" s="118">
        <f t="shared" si="19"/>
        <v>148</v>
      </c>
      <c r="N90" s="127">
        <f t="shared" si="19"/>
        <v>204</v>
      </c>
      <c r="O90" s="214">
        <f t="shared" si="20"/>
        <v>352</v>
      </c>
      <c r="P90" s="2" t="s">
        <v>14</v>
      </c>
      <c r="Q90" s="73"/>
      <c r="S90" s="139"/>
    </row>
    <row r="91" spans="1:19" ht="12" hidden="1" customHeight="1" x14ac:dyDescent="0.2">
      <c r="A91" s="36"/>
      <c r="B91" s="31" t="s">
        <v>85</v>
      </c>
      <c r="C91" s="32"/>
      <c r="D91" s="33"/>
      <c r="E91" s="71"/>
      <c r="F91" s="104"/>
      <c r="G91" s="32"/>
      <c r="H91" s="33"/>
      <c r="I91" s="34"/>
      <c r="J91" s="33"/>
      <c r="K91" s="34"/>
      <c r="L91" s="33"/>
      <c r="M91" s="117">
        <f t="shared" si="19"/>
        <v>0</v>
      </c>
      <c r="N91" s="126">
        <f t="shared" si="19"/>
        <v>0</v>
      </c>
      <c r="O91" s="218">
        <f t="shared" si="20"/>
        <v>0</v>
      </c>
      <c r="Q91" s="73"/>
      <c r="S91" s="139"/>
    </row>
    <row r="92" spans="1:19" ht="12" customHeight="1" x14ac:dyDescent="0.2">
      <c r="A92" s="42">
        <v>13.131399999999999</v>
      </c>
      <c r="B92" s="31" t="s">
        <v>115</v>
      </c>
      <c r="C92" s="32">
        <v>290</v>
      </c>
      <c r="D92" s="33">
        <v>342</v>
      </c>
      <c r="E92" s="71">
        <v>0</v>
      </c>
      <c r="F92" s="104">
        <v>0</v>
      </c>
      <c r="G92" s="32">
        <v>670</v>
      </c>
      <c r="H92" s="33">
        <v>821</v>
      </c>
      <c r="I92" s="34">
        <v>0</v>
      </c>
      <c r="J92" s="33">
        <v>0</v>
      </c>
      <c r="K92" s="34">
        <v>0</v>
      </c>
      <c r="L92" s="33">
        <v>0</v>
      </c>
      <c r="M92" s="117">
        <f t="shared" si="19"/>
        <v>960</v>
      </c>
      <c r="N92" s="126">
        <f t="shared" si="19"/>
        <v>1163</v>
      </c>
      <c r="O92" s="218">
        <f t="shared" si="20"/>
        <v>2123</v>
      </c>
      <c r="P92" s="2" t="s">
        <v>14</v>
      </c>
      <c r="Q92" s="73"/>
      <c r="S92" s="139"/>
    </row>
    <row r="93" spans="1:19" ht="12" customHeight="1" x14ac:dyDescent="0.2">
      <c r="A93" s="36">
        <v>13.131500000000001</v>
      </c>
      <c r="B93" s="31" t="s">
        <v>112</v>
      </c>
      <c r="C93" s="32">
        <v>0</v>
      </c>
      <c r="D93" s="33">
        <v>0</v>
      </c>
      <c r="E93" s="71">
        <v>0</v>
      </c>
      <c r="F93" s="104">
        <v>0</v>
      </c>
      <c r="G93" s="32">
        <v>0</v>
      </c>
      <c r="H93" s="33">
        <v>0</v>
      </c>
      <c r="I93" s="34">
        <v>9</v>
      </c>
      <c r="J93" s="33">
        <v>12</v>
      </c>
      <c r="K93" s="34">
        <v>0</v>
      </c>
      <c r="L93" s="33"/>
      <c r="M93" s="117">
        <f t="shared" si="19"/>
        <v>9</v>
      </c>
      <c r="N93" s="126">
        <f t="shared" si="19"/>
        <v>12</v>
      </c>
      <c r="O93" s="218">
        <f t="shared" si="20"/>
        <v>21</v>
      </c>
      <c r="P93" s="2" t="s">
        <v>14</v>
      </c>
      <c r="Q93" s="73"/>
      <c r="S93" s="139"/>
    </row>
    <row r="94" spans="1:19" ht="12" customHeight="1" x14ac:dyDescent="0.2">
      <c r="A94" s="49">
        <v>13.1205</v>
      </c>
      <c r="B94" s="50" t="s">
        <v>113</v>
      </c>
      <c r="C94" s="51">
        <v>92</v>
      </c>
      <c r="D94" s="52">
        <v>76</v>
      </c>
      <c r="E94" s="167">
        <v>0</v>
      </c>
      <c r="F94" s="56">
        <v>0</v>
      </c>
      <c r="G94" s="51">
        <v>556</v>
      </c>
      <c r="H94" s="52">
        <v>820</v>
      </c>
      <c r="I94" s="53">
        <v>0</v>
      </c>
      <c r="J94" s="52">
        <v>0</v>
      </c>
      <c r="K94" s="53">
        <v>0</v>
      </c>
      <c r="L94" s="52">
        <v>0</v>
      </c>
      <c r="M94" s="120">
        <f t="shared" si="19"/>
        <v>648</v>
      </c>
      <c r="N94" s="129">
        <f t="shared" si="19"/>
        <v>896</v>
      </c>
      <c r="O94" s="217">
        <f t="shared" si="20"/>
        <v>1544</v>
      </c>
      <c r="P94" s="2" t="s">
        <v>14</v>
      </c>
      <c r="Q94" s="73"/>
      <c r="S94" s="139"/>
    </row>
    <row r="95" spans="1:19" x14ac:dyDescent="0.2">
      <c r="A95" s="97" t="s">
        <v>88</v>
      </c>
      <c r="B95" s="98"/>
      <c r="C95" s="99">
        <f>SUM(C82:C94)</f>
        <v>1564</v>
      </c>
      <c r="D95" s="100">
        <f t="shared" ref="D95:O95" si="21">SUM(D82:D94)</f>
        <v>1428</v>
      </c>
      <c r="E95" s="99">
        <f t="shared" si="21"/>
        <v>140</v>
      </c>
      <c r="F95" s="100">
        <f t="shared" si="21"/>
        <v>144</v>
      </c>
      <c r="G95" s="99">
        <f t="shared" si="21"/>
        <v>4118</v>
      </c>
      <c r="H95" s="100">
        <f t="shared" si="21"/>
        <v>5385</v>
      </c>
      <c r="I95" s="99">
        <f t="shared" si="21"/>
        <v>402</v>
      </c>
      <c r="J95" s="100">
        <f t="shared" si="21"/>
        <v>345</v>
      </c>
      <c r="K95" s="99">
        <f t="shared" si="21"/>
        <v>185</v>
      </c>
      <c r="L95" s="100">
        <f t="shared" si="21"/>
        <v>165</v>
      </c>
      <c r="M95" s="99">
        <f t="shared" si="21"/>
        <v>6409</v>
      </c>
      <c r="N95" s="101">
        <f t="shared" si="21"/>
        <v>7467</v>
      </c>
      <c r="O95" s="102">
        <f t="shared" si="21"/>
        <v>13876</v>
      </c>
      <c r="P95" s="103"/>
      <c r="Q95" s="73"/>
      <c r="S95" s="139"/>
    </row>
    <row r="96" spans="1:19" ht="12.75" hidden="1" customHeight="1" x14ac:dyDescent="0.2">
      <c r="A96" s="36"/>
      <c r="B96" s="31" t="s">
        <v>89</v>
      </c>
      <c r="C96" s="32">
        <v>0</v>
      </c>
      <c r="D96" s="104">
        <v>0</v>
      </c>
      <c r="E96" s="71"/>
      <c r="F96" s="104"/>
      <c r="G96" s="32">
        <v>0</v>
      </c>
      <c r="H96" s="104"/>
      <c r="I96" s="34">
        <v>0</v>
      </c>
      <c r="J96" s="104">
        <v>0</v>
      </c>
      <c r="K96" s="34">
        <v>0</v>
      </c>
      <c r="L96" s="104">
        <v>0</v>
      </c>
      <c r="M96" s="35">
        <f>(C96+G96+I96+K96)</f>
        <v>0</v>
      </c>
      <c r="N96" s="105">
        <f>(D96+H96+J96+L96)</f>
        <v>0</v>
      </c>
      <c r="O96" s="74">
        <f>+N96+M96</f>
        <v>0</v>
      </c>
      <c r="P96" s="2" t="s">
        <v>90</v>
      </c>
      <c r="Q96" s="73"/>
      <c r="S96" s="139"/>
    </row>
    <row r="97" spans="1:19" x14ac:dyDescent="0.2">
      <c r="A97" s="201">
        <v>24.010100000000001</v>
      </c>
      <c r="B97" s="31" t="s">
        <v>91</v>
      </c>
      <c r="C97" s="32">
        <v>202</v>
      </c>
      <c r="D97" s="104">
        <f>114+61</f>
        <v>175</v>
      </c>
      <c r="E97" s="71">
        <v>0</v>
      </c>
      <c r="F97" s="104">
        <v>0</v>
      </c>
      <c r="G97" s="32">
        <v>12</v>
      </c>
      <c r="H97" s="104">
        <v>0</v>
      </c>
      <c r="I97" s="34">
        <v>0</v>
      </c>
      <c r="J97" s="104">
        <v>3</v>
      </c>
      <c r="K97" s="34">
        <v>0</v>
      </c>
      <c r="L97" s="104">
        <v>0</v>
      </c>
      <c r="M97" s="117">
        <f>(C97+G97+I97+K97)+E97</f>
        <v>214</v>
      </c>
      <c r="N97" s="126">
        <f>(D97+H97+J97+L97)+F97</f>
        <v>178</v>
      </c>
      <c r="O97" s="211">
        <f>SUM(M97:N97)</f>
        <v>392</v>
      </c>
      <c r="P97" s="2" t="s">
        <v>90</v>
      </c>
      <c r="Q97" s="73"/>
      <c r="S97" s="139"/>
    </row>
    <row r="98" spans="1:19" ht="12" hidden="1" customHeight="1" x14ac:dyDescent="0.2">
      <c r="A98" s="42"/>
      <c r="B98" s="50" t="s">
        <v>92</v>
      </c>
      <c r="C98" s="51"/>
      <c r="D98" s="56"/>
      <c r="E98" s="167"/>
      <c r="F98" s="56"/>
      <c r="G98" s="51"/>
      <c r="H98" s="56"/>
      <c r="I98" s="53"/>
      <c r="J98" s="56"/>
      <c r="K98" s="53">
        <v>0</v>
      </c>
      <c r="L98" s="56">
        <v>0</v>
      </c>
      <c r="M98" s="120">
        <f>(C98+G98+I98+K98)</f>
        <v>0</v>
      </c>
      <c r="N98" s="129">
        <f>(D98+H98+J98+L98)</f>
        <v>0</v>
      </c>
      <c r="O98" s="222">
        <f>SUM(M98:N98)</f>
        <v>0</v>
      </c>
      <c r="P98" s="2" t="s">
        <v>90</v>
      </c>
      <c r="Q98" s="73"/>
      <c r="S98" s="139"/>
    </row>
    <row r="99" spans="1:19" ht="12" customHeight="1" x14ac:dyDescent="0.2">
      <c r="A99" s="199"/>
      <c r="B99" s="188" t="s">
        <v>93</v>
      </c>
      <c r="C99" s="106">
        <f t="shared" ref="C99:O99" si="22">SUM(C97:C98)</f>
        <v>202</v>
      </c>
      <c r="D99" s="107">
        <f t="shared" si="22"/>
        <v>175</v>
      </c>
      <c r="E99" s="106">
        <f t="shared" si="22"/>
        <v>0</v>
      </c>
      <c r="F99" s="107">
        <f t="shared" si="22"/>
        <v>0</v>
      </c>
      <c r="G99" s="106">
        <f t="shared" si="22"/>
        <v>12</v>
      </c>
      <c r="H99" s="107">
        <f t="shared" si="22"/>
        <v>0</v>
      </c>
      <c r="I99" s="106">
        <f t="shared" si="22"/>
        <v>0</v>
      </c>
      <c r="J99" s="107">
        <f t="shared" si="22"/>
        <v>3</v>
      </c>
      <c r="K99" s="106">
        <f t="shared" si="22"/>
        <v>0</v>
      </c>
      <c r="L99" s="107">
        <f t="shared" si="22"/>
        <v>0</v>
      </c>
      <c r="M99" s="123">
        <f t="shared" si="22"/>
        <v>214</v>
      </c>
      <c r="N99" s="131">
        <f t="shared" si="22"/>
        <v>178</v>
      </c>
      <c r="O99" s="220">
        <f t="shared" si="22"/>
        <v>392</v>
      </c>
      <c r="Q99" s="73"/>
      <c r="S99" s="139"/>
    </row>
    <row r="100" spans="1:19" ht="16.899999999999999" customHeight="1" x14ac:dyDescent="0.2">
      <c r="A100" s="200"/>
      <c r="B100" s="224" t="s">
        <v>94</v>
      </c>
      <c r="C100" s="225">
        <f t="shared" ref="C100:O100" si="23">C99+C95+C80+C70+C56+C21+C20</f>
        <v>54214</v>
      </c>
      <c r="D100" s="223">
        <f t="shared" si="23"/>
        <v>45725</v>
      </c>
      <c r="E100" s="226">
        <f t="shared" si="23"/>
        <v>3340</v>
      </c>
      <c r="F100" s="223">
        <f t="shared" si="23"/>
        <v>2716</v>
      </c>
      <c r="G100" s="226">
        <f t="shared" si="23"/>
        <v>35279</v>
      </c>
      <c r="H100" s="223">
        <f t="shared" si="23"/>
        <v>38235</v>
      </c>
      <c r="I100" s="225">
        <f t="shared" si="23"/>
        <v>5920</v>
      </c>
      <c r="J100" s="223">
        <f t="shared" si="23"/>
        <v>5445</v>
      </c>
      <c r="K100" s="226">
        <f t="shared" si="23"/>
        <v>367</v>
      </c>
      <c r="L100" s="223">
        <f t="shared" si="23"/>
        <v>349</v>
      </c>
      <c r="M100" s="226">
        <f t="shared" si="23"/>
        <v>99120</v>
      </c>
      <c r="N100" s="227">
        <f t="shared" si="23"/>
        <v>92470</v>
      </c>
      <c r="O100" s="223">
        <f t="shared" si="23"/>
        <v>191590</v>
      </c>
      <c r="R100" s="96"/>
      <c r="S100" s="154"/>
    </row>
    <row r="101" spans="1:19" ht="16.899999999999999" customHeight="1" x14ac:dyDescent="0.2">
      <c r="A101" s="108"/>
      <c r="B101" s="136"/>
      <c r="C101" s="179"/>
      <c r="D101" s="109"/>
      <c r="E101" s="137"/>
      <c r="F101" s="137"/>
      <c r="G101" s="137"/>
      <c r="H101" s="109"/>
      <c r="I101" s="137"/>
      <c r="J101" s="109"/>
      <c r="K101" s="137"/>
      <c r="L101" s="138"/>
      <c r="M101" s="137"/>
      <c r="N101" s="138"/>
      <c r="O101" s="109"/>
      <c r="S101" s="139"/>
    </row>
    <row r="102" spans="1:19" ht="16.899999999999999" customHeight="1" x14ac:dyDescent="0.25">
      <c r="A102" s="202"/>
      <c r="C102" s="189" t="s">
        <v>95</v>
      </c>
      <c r="D102" s="189"/>
      <c r="E102" s="189"/>
      <c r="F102" s="189"/>
      <c r="G102" s="189"/>
      <c r="H102" s="189"/>
      <c r="I102" s="189"/>
      <c r="J102" s="189"/>
      <c r="K102" s="189"/>
      <c r="L102" s="189"/>
      <c r="M102" s="189"/>
      <c r="O102" s="139"/>
      <c r="P102" s="54"/>
      <c r="Q102" s="54"/>
    </row>
    <row r="103" spans="1:19" ht="16.899999999999999" customHeight="1" x14ac:dyDescent="0.25">
      <c r="A103" s="202"/>
      <c r="C103" s="189" t="s">
        <v>122</v>
      </c>
      <c r="D103" s="189"/>
      <c r="E103" s="189"/>
      <c r="F103" s="189"/>
      <c r="G103" s="189"/>
      <c r="H103" s="189"/>
      <c r="I103" s="189"/>
      <c r="J103" s="189"/>
      <c r="K103" s="189"/>
      <c r="L103" s="189"/>
      <c r="M103" s="189"/>
      <c r="O103" s="139"/>
      <c r="P103" s="54"/>
      <c r="Q103" s="54"/>
    </row>
    <row r="104" spans="1:19" ht="12.75" customHeight="1" x14ac:dyDescent="0.2">
      <c r="A104" s="202"/>
      <c r="B104" s="110"/>
      <c r="C104" s="192" t="s">
        <v>96</v>
      </c>
      <c r="D104" s="193"/>
      <c r="E104" s="194" t="s">
        <v>97</v>
      </c>
      <c r="F104" s="194" t="s">
        <v>98</v>
      </c>
      <c r="G104" s="195" t="s">
        <v>103</v>
      </c>
      <c r="K104" s="191"/>
      <c r="L104" s="190"/>
      <c r="M104" s="187" t="s">
        <v>124</v>
      </c>
      <c r="N104" s="114">
        <f>+((C100+G100+E100)/15)+((I100/12))+(K100/10)</f>
        <v>6718.9</v>
      </c>
      <c r="O104" s="139"/>
      <c r="P104" s="54"/>
      <c r="Q104" s="54"/>
    </row>
    <row r="105" spans="1:19" ht="12" customHeight="1" x14ac:dyDescent="0.2">
      <c r="A105" s="202"/>
      <c r="B105" s="111" t="s">
        <v>99</v>
      </c>
      <c r="C105" s="230"/>
      <c r="D105" s="231">
        <f>+C100+D100+G100+H100+E100+F100</f>
        <v>179509</v>
      </c>
      <c r="E105" s="232">
        <f>+I100+J100</f>
        <v>11365</v>
      </c>
      <c r="F105" s="232">
        <f>+K100+L100</f>
        <v>716</v>
      </c>
      <c r="G105" s="232">
        <f>+D105+E105+F105</f>
        <v>191590</v>
      </c>
      <c r="K105" s="191"/>
      <c r="L105" s="190"/>
      <c r="M105" s="187" t="s">
        <v>125</v>
      </c>
      <c r="N105" s="114">
        <f>+((D100+H100+F100)/15)+(J100/12)+(L100/10)</f>
        <v>6267.0499999999993</v>
      </c>
      <c r="O105" s="139"/>
      <c r="P105" s="54"/>
      <c r="Q105" s="54"/>
    </row>
    <row r="106" spans="1:19" x14ac:dyDescent="0.2">
      <c r="A106" s="202"/>
      <c r="B106" s="112" t="s">
        <v>100</v>
      </c>
      <c r="C106" s="233"/>
      <c r="D106" s="234">
        <f>+D105/30</f>
        <v>5983.6333333333332</v>
      </c>
      <c r="E106" s="235">
        <f>+E105/24</f>
        <v>473.54166666666669</v>
      </c>
      <c r="F106" s="235">
        <f>+F105/20</f>
        <v>35.799999999999997</v>
      </c>
      <c r="G106" s="235">
        <f>+D106+E106+F106</f>
        <v>6492.9750000000004</v>
      </c>
      <c r="K106" s="191"/>
      <c r="L106" s="190"/>
      <c r="M106" s="187" t="s">
        <v>126</v>
      </c>
      <c r="N106" s="114">
        <f>AVERAGE(N104:N105)</f>
        <v>6492.9749999999995</v>
      </c>
      <c r="O106" s="139"/>
      <c r="P106" s="54"/>
      <c r="Q106" s="54"/>
    </row>
    <row r="107" spans="1:19" x14ac:dyDescent="0.2">
      <c r="A107" s="113"/>
      <c r="C107" s="96"/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S107" s="139"/>
    </row>
    <row r="108" spans="1:19" ht="15.75" customHeight="1" x14ac:dyDescent="0.2">
      <c r="A108" s="197" t="s">
        <v>127</v>
      </c>
      <c r="B108" s="236" t="s">
        <v>128</v>
      </c>
      <c r="C108" s="237"/>
      <c r="D108" s="238"/>
      <c r="E108" s="238"/>
      <c r="F108" s="238"/>
      <c r="G108" s="239"/>
      <c r="H108" s="96"/>
      <c r="I108" s="96"/>
      <c r="J108" s="96"/>
      <c r="O108" s="96"/>
      <c r="S108" s="139"/>
    </row>
    <row r="109" spans="1:19" ht="15.75" customHeight="1" x14ac:dyDescent="0.2">
      <c r="A109" s="198"/>
      <c r="B109" s="236" t="s">
        <v>129</v>
      </c>
      <c r="C109" s="238"/>
      <c r="D109" s="238"/>
      <c r="E109" s="238"/>
      <c r="F109" s="238"/>
      <c r="G109" s="239"/>
      <c r="H109" s="96"/>
      <c r="I109" s="96"/>
      <c r="J109" s="96"/>
      <c r="O109" s="96"/>
      <c r="S109" s="139"/>
    </row>
    <row r="110" spans="1:19" x14ac:dyDescent="0.2">
      <c r="A110" s="196"/>
      <c r="B110" s="196"/>
      <c r="C110" s="96"/>
      <c r="D110" s="96"/>
      <c r="E110" s="96"/>
      <c r="F110" s="96"/>
      <c r="G110" s="96"/>
      <c r="H110" s="96"/>
      <c r="I110" s="96"/>
      <c r="J110" s="96"/>
      <c r="O110" s="96"/>
      <c r="S110" s="139"/>
    </row>
    <row r="111" spans="1:19" x14ac:dyDescent="0.2">
      <c r="A111" s="196"/>
      <c r="B111" s="196"/>
      <c r="C111" s="96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2"/>
      <c r="O111" s="3"/>
      <c r="S111" s="139"/>
    </row>
    <row r="112" spans="1:19" x14ac:dyDescent="0.2">
      <c r="A112" s="196"/>
      <c r="B112" s="3"/>
      <c r="C112" s="96"/>
      <c r="D112" s="96"/>
      <c r="E112" s="96"/>
      <c r="F112" s="96"/>
      <c r="P112" s="3"/>
      <c r="Q112" s="54"/>
      <c r="S112" s="139"/>
    </row>
    <row r="113" spans="1:19" x14ac:dyDescent="0.2">
      <c r="A113" s="3"/>
      <c r="B113" s="3"/>
      <c r="P113" s="54"/>
      <c r="Q113" s="54"/>
      <c r="S113" s="139"/>
    </row>
    <row r="114" spans="1:19" x14ac:dyDescent="0.2">
      <c r="A114" s="3"/>
      <c r="B114" s="3"/>
      <c r="D114" s="96"/>
      <c r="E114" s="96"/>
      <c r="F114" s="96"/>
      <c r="H114" s="96"/>
      <c r="P114" s="54"/>
      <c r="Q114" s="54"/>
      <c r="S114" s="139"/>
    </row>
    <row r="115" spans="1:19" x14ac:dyDescent="0.2">
      <c r="A115" s="3"/>
      <c r="B115" s="3"/>
      <c r="P115" s="54"/>
      <c r="Q115" s="54"/>
      <c r="S115" s="139"/>
    </row>
    <row r="116" spans="1:19" x14ac:dyDescent="0.2">
      <c r="A116" s="3"/>
      <c r="B116" s="3"/>
      <c r="J116" s="139"/>
      <c r="P116" s="54"/>
      <c r="Q116" s="54"/>
      <c r="S116" s="139"/>
    </row>
    <row r="117" spans="1:19" x14ac:dyDescent="0.2">
      <c r="A117" s="3"/>
      <c r="B117" s="3"/>
      <c r="J117" s="139"/>
      <c r="P117" s="54"/>
      <c r="Q117" s="54"/>
    </row>
    <row r="118" spans="1:19" x14ac:dyDescent="0.2">
      <c r="A118" s="3"/>
      <c r="B118" s="3"/>
      <c r="J118" s="139"/>
      <c r="P118" s="54"/>
      <c r="Q118" s="54"/>
    </row>
    <row r="119" spans="1:19" x14ac:dyDescent="0.2">
      <c r="A119" s="3"/>
      <c r="B119" s="3"/>
      <c r="J119" s="139"/>
      <c r="P119" s="54"/>
      <c r="Q119" s="54"/>
    </row>
    <row r="120" spans="1:19" x14ac:dyDescent="0.2">
      <c r="A120" s="3"/>
      <c r="B120" s="3"/>
      <c r="J120" s="139"/>
      <c r="P120" s="54"/>
      <c r="Q120" s="54"/>
    </row>
    <row r="121" spans="1:19" x14ac:dyDescent="0.2">
      <c r="A121" s="3"/>
      <c r="B121" s="3"/>
      <c r="J121" s="139"/>
      <c r="P121" s="54"/>
      <c r="Q121" s="54"/>
    </row>
    <row r="122" spans="1:19" x14ac:dyDescent="0.2">
      <c r="A122" s="3"/>
      <c r="B122" s="3"/>
      <c r="J122" s="139"/>
      <c r="P122" s="54"/>
      <c r="Q122" s="54"/>
    </row>
    <row r="123" spans="1:19" x14ac:dyDescent="0.2">
      <c r="A123" s="3"/>
      <c r="B123" s="3"/>
      <c r="C123" s="3"/>
      <c r="D123" s="3"/>
      <c r="E123" s="3"/>
      <c r="F123" s="3"/>
      <c r="P123" s="54"/>
      <c r="Q123" s="54"/>
    </row>
    <row r="124" spans="1:19" x14ac:dyDescent="0.2">
      <c r="A124" s="3"/>
      <c r="P124" s="54"/>
      <c r="Q124" s="54"/>
      <c r="S124" s="139"/>
    </row>
    <row r="125" spans="1:19" x14ac:dyDescent="0.2">
      <c r="S125" s="139"/>
    </row>
    <row r="126" spans="1:19" x14ac:dyDescent="0.2">
      <c r="S126" s="139"/>
    </row>
    <row r="127" spans="1:19" x14ac:dyDescent="0.2">
      <c r="S127" s="139"/>
    </row>
    <row r="128" spans="1:19" x14ac:dyDescent="0.2">
      <c r="S128" s="139"/>
    </row>
    <row r="129" spans="19:19" x14ac:dyDescent="0.2">
      <c r="S129" s="139"/>
    </row>
    <row r="130" spans="19:19" x14ac:dyDescent="0.2">
      <c r="S130" s="139"/>
    </row>
    <row r="131" spans="19:19" x14ac:dyDescent="0.2">
      <c r="S131" s="139"/>
    </row>
    <row r="132" spans="19:19" x14ac:dyDescent="0.2">
      <c r="S132" s="139"/>
    </row>
    <row r="133" spans="19:19" x14ac:dyDescent="0.2">
      <c r="S133" s="139"/>
    </row>
    <row r="134" spans="19:19" x14ac:dyDescent="0.2">
      <c r="S134" s="139"/>
    </row>
    <row r="135" spans="19:19" x14ac:dyDescent="0.2">
      <c r="S135" s="139"/>
    </row>
    <row r="136" spans="19:19" x14ac:dyDescent="0.2">
      <c r="S136" s="139"/>
    </row>
    <row r="137" spans="19:19" x14ac:dyDescent="0.2">
      <c r="S137" s="139"/>
    </row>
    <row r="138" spans="19:19" x14ac:dyDescent="0.2">
      <c r="S138" s="139"/>
    </row>
    <row r="139" spans="19:19" x14ac:dyDescent="0.2">
      <c r="S139" s="139"/>
    </row>
    <row r="140" spans="19:19" x14ac:dyDescent="0.2">
      <c r="S140" s="139"/>
    </row>
    <row r="141" spans="19:19" x14ac:dyDescent="0.2">
      <c r="S141" s="139"/>
    </row>
    <row r="142" spans="19:19" x14ac:dyDescent="0.2">
      <c r="S142" s="139"/>
    </row>
    <row r="143" spans="19:19" x14ac:dyDescent="0.2">
      <c r="S143" s="139"/>
    </row>
    <row r="144" spans="19:19" x14ac:dyDescent="0.2">
      <c r="S144" s="139"/>
    </row>
    <row r="145" spans="19:19" x14ac:dyDescent="0.2">
      <c r="S145" s="139"/>
    </row>
    <row r="146" spans="19:19" x14ac:dyDescent="0.2">
      <c r="S146" s="139"/>
    </row>
    <row r="147" spans="19:19" x14ac:dyDescent="0.2">
      <c r="S147" s="139"/>
    </row>
    <row r="148" spans="19:19" x14ac:dyDescent="0.2">
      <c r="S148" s="139"/>
    </row>
    <row r="149" spans="19:19" x14ac:dyDescent="0.2">
      <c r="S149" s="139"/>
    </row>
    <row r="150" spans="19:19" x14ac:dyDescent="0.2">
      <c r="S150" s="139"/>
    </row>
    <row r="151" spans="19:19" x14ac:dyDescent="0.2">
      <c r="S151" s="139"/>
    </row>
    <row r="152" spans="19:19" x14ac:dyDescent="0.2">
      <c r="S152" s="139"/>
    </row>
    <row r="153" spans="19:19" x14ac:dyDescent="0.2">
      <c r="S153" s="139"/>
    </row>
    <row r="154" spans="19:19" x14ac:dyDescent="0.2">
      <c r="S154" s="139"/>
    </row>
    <row r="155" spans="19:19" x14ac:dyDescent="0.2">
      <c r="S155" s="139"/>
    </row>
    <row r="156" spans="19:19" x14ac:dyDescent="0.2">
      <c r="S156" s="139"/>
    </row>
    <row r="157" spans="19:19" x14ac:dyDescent="0.2">
      <c r="S157" s="139"/>
    </row>
    <row r="158" spans="19:19" x14ac:dyDescent="0.2">
      <c r="S158" s="139"/>
    </row>
    <row r="159" spans="19:19" x14ac:dyDescent="0.2">
      <c r="S159" s="139"/>
    </row>
    <row r="160" spans="19:19" x14ac:dyDescent="0.2">
      <c r="S160" s="139"/>
    </row>
    <row r="161" spans="19:19" x14ac:dyDescent="0.2">
      <c r="S161" s="139"/>
    </row>
    <row r="162" spans="19:19" x14ac:dyDescent="0.2">
      <c r="S162" s="139"/>
    </row>
    <row r="163" spans="19:19" x14ac:dyDescent="0.2">
      <c r="S163" s="139"/>
    </row>
    <row r="164" spans="19:19" x14ac:dyDescent="0.2">
      <c r="S164" s="139"/>
    </row>
    <row r="165" spans="19:19" x14ac:dyDescent="0.2">
      <c r="S165" s="139"/>
    </row>
    <row r="166" spans="19:19" x14ac:dyDescent="0.2">
      <c r="S166" s="139"/>
    </row>
    <row r="167" spans="19:19" x14ac:dyDescent="0.2">
      <c r="S167" s="139"/>
    </row>
    <row r="168" spans="19:19" x14ac:dyDescent="0.2">
      <c r="S168" s="139"/>
    </row>
    <row r="169" spans="19:19" x14ac:dyDescent="0.2">
      <c r="S169" s="139"/>
    </row>
    <row r="170" spans="19:19" x14ac:dyDescent="0.2">
      <c r="S170" s="139"/>
    </row>
    <row r="171" spans="19:19" x14ac:dyDescent="0.2">
      <c r="S171" s="139"/>
    </row>
    <row r="172" spans="19:19" x14ac:dyDescent="0.2">
      <c r="S172" s="139"/>
    </row>
    <row r="173" spans="19:19" x14ac:dyDescent="0.2">
      <c r="S173" s="139"/>
    </row>
    <row r="174" spans="19:19" x14ac:dyDescent="0.2">
      <c r="S174" s="139"/>
    </row>
    <row r="175" spans="19:19" x14ac:dyDescent="0.2">
      <c r="S175" s="139"/>
    </row>
    <row r="176" spans="19:19" x14ac:dyDescent="0.2">
      <c r="S176" s="139"/>
    </row>
    <row r="177" spans="19:19" x14ac:dyDescent="0.2">
      <c r="S177" s="139"/>
    </row>
    <row r="178" spans="19:19" x14ac:dyDescent="0.2">
      <c r="S178" s="139"/>
    </row>
    <row r="179" spans="19:19" x14ac:dyDescent="0.2">
      <c r="S179" s="139"/>
    </row>
    <row r="180" spans="19:19" x14ac:dyDescent="0.2">
      <c r="S180" s="139"/>
    </row>
    <row r="181" spans="19:19" x14ac:dyDescent="0.2">
      <c r="S181" s="139"/>
    </row>
    <row r="182" spans="19:19" x14ac:dyDescent="0.2">
      <c r="S182" s="139"/>
    </row>
    <row r="183" spans="19:19" x14ac:dyDescent="0.2">
      <c r="S183" s="139"/>
    </row>
    <row r="184" spans="19:19" x14ac:dyDescent="0.2">
      <c r="S184" s="139"/>
    </row>
    <row r="185" spans="19:19" x14ac:dyDescent="0.2">
      <c r="S185" s="139"/>
    </row>
    <row r="186" spans="19:19" x14ac:dyDescent="0.2">
      <c r="S186" s="139"/>
    </row>
    <row r="187" spans="19:19" x14ac:dyDescent="0.2">
      <c r="S187" s="139"/>
    </row>
    <row r="188" spans="19:19" x14ac:dyDescent="0.2">
      <c r="S188" s="139"/>
    </row>
    <row r="189" spans="19:19" x14ac:dyDescent="0.2">
      <c r="S189" s="139"/>
    </row>
    <row r="190" spans="19:19" x14ac:dyDescent="0.2">
      <c r="S190" s="139"/>
    </row>
    <row r="191" spans="19:19" x14ac:dyDescent="0.2">
      <c r="S191" s="139"/>
    </row>
    <row r="192" spans="19:19" x14ac:dyDescent="0.2">
      <c r="S192" s="139"/>
    </row>
    <row r="193" spans="19:19" x14ac:dyDescent="0.2">
      <c r="S193" s="139"/>
    </row>
    <row r="194" spans="19:19" x14ac:dyDescent="0.2">
      <c r="S194" s="139"/>
    </row>
    <row r="195" spans="19:19" x14ac:dyDescent="0.2">
      <c r="S195" s="139"/>
    </row>
    <row r="196" spans="19:19" x14ac:dyDescent="0.2">
      <c r="S196" s="139"/>
    </row>
    <row r="197" spans="19:19" x14ac:dyDescent="0.2">
      <c r="S197" s="139"/>
    </row>
    <row r="198" spans="19:19" x14ac:dyDescent="0.2">
      <c r="S198" s="139"/>
    </row>
    <row r="199" spans="19:19" x14ac:dyDescent="0.2">
      <c r="S199" s="139"/>
    </row>
    <row r="200" spans="19:19" x14ac:dyDescent="0.2">
      <c r="S200" s="139"/>
    </row>
    <row r="201" spans="19:19" x14ac:dyDescent="0.2">
      <c r="S201" s="139"/>
    </row>
    <row r="202" spans="19:19" x14ac:dyDescent="0.2">
      <c r="S202" s="139"/>
    </row>
    <row r="203" spans="19:19" x14ac:dyDescent="0.2">
      <c r="S203" s="139"/>
    </row>
    <row r="204" spans="19:19" x14ac:dyDescent="0.2">
      <c r="S204" s="139"/>
    </row>
    <row r="205" spans="19:19" x14ac:dyDescent="0.2">
      <c r="S205" s="139"/>
    </row>
    <row r="206" spans="19:19" x14ac:dyDescent="0.2">
      <c r="S206" s="139"/>
    </row>
    <row r="207" spans="19:19" x14ac:dyDescent="0.2">
      <c r="S207" s="139"/>
    </row>
    <row r="208" spans="19:19" x14ac:dyDescent="0.2">
      <c r="S208" s="139"/>
    </row>
    <row r="209" spans="19:19" x14ac:dyDescent="0.2">
      <c r="S209" s="139"/>
    </row>
    <row r="210" spans="19:19" x14ac:dyDescent="0.2">
      <c r="S210" s="139"/>
    </row>
    <row r="211" spans="19:19" x14ac:dyDescent="0.2">
      <c r="S211" s="139"/>
    </row>
    <row r="212" spans="19:19" x14ac:dyDescent="0.2">
      <c r="S212" s="139"/>
    </row>
    <row r="213" spans="19:19" x14ac:dyDescent="0.2">
      <c r="S213" s="139"/>
    </row>
    <row r="214" spans="19:19" x14ac:dyDescent="0.2">
      <c r="S214" s="139"/>
    </row>
    <row r="215" spans="19:19" x14ac:dyDescent="0.2">
      <c r="S215" s="139"/>
    </row>
    <row r="216" spans="19:19" x14ac:dyDescent="0.2">
      <c r="S216" s="139"/>
    </row>
    <row r="217" spans="19:19" x14ac:dyDescent="0.2">
      <c r="S217" s="139"/>
    </row>
    <row r="218" spans="19:19" x14ac:dyDescent="0.2">
      <c r="S218" s="139"/>
    </row>
    <row r="219" spans="19:19" x14ac:dyDescent="0.2">
      <c r="S219" s="139"/>
    </row>
  </sheetData>
  <printOptions horizontalCentered="1"/>
  <pageMargins left="0.25" right="0.25" top="0.25" bottom="0.25" header="0.59" footer="0.02"/>
  <pageSetup scale="90" orientation="landscape" horizontalDpi="300" verticalDpi="300" r:id="rId1"/>
  <headerFooter alignWithMargins="0"/>
  <rowBreaks count="2" manualBreakCount="2">
    <brk id="56" max="14" man="1"/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AY 25-26 SCH</vt:lpstr>
      <vt:lpstr>'AY 25-26 SCH'!Print_Area</vt:lpstr>
      <vt:lpstr>'AY 25-26 SCH'!Print_Titles</vt:lpstr>
    </vt:vector>
  </TitlesOfParts>
  <Company>Salisbury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Gunzelman</dc:creator>
  <cp:lastModifiedBy>Maureen Belich</cp:lastModifiedBy>
  <cp:lastPrinted>2026-04-21T16:31:41Z</cp:lastPrinted>
  <dcterms:created xsi:type="dcterms:W3CDTF">2019-03-18T17:40:44Z</dcterms:created>
  <dcterms:modified xsi:type="dcterms:W3CDTF">2026-04-21T16:34:22Z</dcterms:modified>
</cp:coreProperties>
</file>