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tockus\Desktop\"/>
    </mc:Choice>
  </mc:AlternateContent>
  <xr:revisionPtr revIDLastSave="0" documentId="8_{94DFFD2C-9D42-4439-B7F4-4F50B093CCB9}" xr6:coauthVersionLast="47" xr6:coauthVersionMax="47" xr10:uidLastSave="{00000000-0000-0000-0000-000000000000}"/>
  <bookViews>
    <workbookView xWindow="-23220" yWindow="780" windowWidth="21600" windowHeight="11295" xr2:uid="{40981E7E-189D-4BCB-AF5B-B330A176CB7B}"/>
  </bookViews>
  <sheets>
    <sheet name="r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L51" i="1" l="1"/>
  <c r="BI51" i="1"/>
  <c r="BF51" i="1"/>
  <c r="BD51" i="1"/>
  <c r="BC51" i="1"/>
  <c r="BE51" i="1" s="1"/>
  <c r="BB51" i="1"/>
  <c r="BA51" i="1"/>
  <c r="AZ51" i="1"/>
  <c r="AX51" i="1"/>
  <c r="AW51" i="1"/>
  <c r="Z51" i="1"/>
  <c r="X51" i="1"/>
  <c r="V51" i="1"/>
  <c r="T51" i="1"/>
  <c r="P51" i="1"/>
  <c r="N51" i="1"/>
  <c r="L51" i="1"/>
  <c r="J51" i="1"/>
  <c r="H51" i="1"/>
  <c r="F51" i="1"/>
  <c r="D51" i="1"/>
  <c r="BM50" i="1"/>
  <c r="BN50" i="1" s="1"/>
  <c r="BJ50" i="1"/>
  <c r="BK50" i="1" s="1"/>
  <c r="BH50" i="1"/>
  <c r="BG50" i="1"/>
  <c r="BE50" i="1"/>
  <c r="BB50" i="1"/>
  <c r="AE50" i="1"/>
  <c r="AD50" i="1"/>
  <c r="Z50" i="1"/>
  <c r="X50" i="1"/>
  <c r="V50" i="1"/>
  <c r="T50" i="1"/>
  <c r="R50" i="1"/>
  <c r="P50" i="1"/>
  <c r="N50" i="1"/>
  <c r="L50" i="1"/>
  <c r="J50" i="1"/>
  <c r="H50" i="1"/>
  <c r="F50" i="1"/>
  <c r="D50" i="1"/>
  <c r="BM49" i="1"/>
  <c r="BN49" i="1" s="1"/>
  <c r="BJ49" i="1"/>
  <c r="BK49" i="1" s="1"/>
  <c r="BG49" i="1"/>
  <c r="BH49" i="1" s="1"/>
  <c r="BE49" i="1"/>
  <c r="BB49" i="1"/>
  <c r="BM48" i="1"/>
  <c r="BN48" i="1" s="1"/>
  <c r="BJ48" i="1"/>
  <c r="BK48" i="1" s="1"/>
  <c r="BG48" i="1"/>
  <c r="BH48" i="1" s="1"/>
  <c r="BE48" i="1"/>
  <c r="BB48" i="1"/>
  <c r="Z48" i="1"/>
  <c r="X48" i="1"/>
  <c r="V48" i="1"/>
  <c r="T48" i="1"/>
  <c r="R48" i="1"/>
  <c r="BN47" i="1"/>
  <c r="BM47" i="1"/>
  <c r="BJ47" i="1"/>
  <c r="BK47" i="1" s="1"/>
  <c r="BG47" i="1"/>
  <c r="BH47" i="1" s="1"/>
  <c r="BE47" i="1"/>
  <c r="BB47" i="1"/>
  <c r="AE47" i="1"/>
  <c r="Z47" i="1"/>
  <c r="X47" i="1"/>
  <c r="V47" i="1"/>
  <c r="T47" i="1"/>
  <c r="P47" i="1"/>
  <c r="N47" i="1"/>
  <c r="L47" i="1"/>
  <c r="J47" i="1"/>
  <c r="H47" i="1"/>
  <c r="F47" i="1"/>
  <c r="D47" i="1"/>
  <c r="BM46" i="1"/>
  <c r="BN46" i="1" s="1"/>
  <c r="BK46" i="1"/>
  <c r="BJ46" i="1"/>
  <c r="BG46" i="1"/>
  <c r="BH46" i="1" s="1"/>
  <c r="BE46" i="1"/>
  <c r="BB46" i="1"/>
  <c r="BM45" i="1"/>
  <c r="BN45" i="1" s="1"/>
  <c r="BK45" i="1"/>
  <c r="BJ45" i="1"/>
  <c r="BG45" i="1"/>
  <c r="BH45" i="1" s="1"/>
  <c r="BE45" i="1"/>
  <c r="BB45" i="1"/>
  <c r="AE45" i="1"/>
  <c r="Z45" i="1"/>
  <c r="X45" i="1"/>
  <c r="V45" i="1"/>
  <c r="T45" i="1"/>
  <c r="R45" i="1"/>
  <c r="BM44" i="1"/>
  <c r="BN44" i="1" s="1"/>
  <c r="BJ44" i="1"/>
  <c r="BK44" i="1" s="1"/>
  <c r="BH44" i="1"/>
  <c r="BG44" i="1"/>
  <c r="BE44" i="1"/>
  <c r="BB44" i="1"/>
  <c r="AE44" i="1"/>
  <c r="AD44" i="1"/>
  <c r="BM43" i="1"/>
  <c r="BN43" i="1" s="1"/>
  <c r="BK43" i="1"/>
  <c r="BJ43" i="1"/>
  <c r="BG43" i="1"/>
  <c r="BH43" i="1" s="1"/>
  <c r="BE43" i="1"/>
  <c r="BB43" i="1"/>
  <c r="AE43" i="1"/>
  <c r="AD43" i="1"/>
  <c r="Z43" i="1"/>
  <c r="X43" i="1"/>
  <c r="V43" i="1"/>
  <c r="T43" i="1"/>
  <c r="R43" i="1"/>
  <c r="BM42" i="1"/>
  <c r="BN42" i="1" s="1"/>
  <c r="BK42" i="1"/>
  <c r="BJ42" i="1"/>
  <c r="BJ51" i="1" s="1"/>
  <c r="BK51" i="1" s="1"/>
  <c r="BG42" i="1"/>
  <c r="BH42" i="1" s="1"/>
  <c r="BE42" i="1"/>
  <c r="BB42" i="1"/>
  <c r="AE42" i="1"/>
  <c r="AE51" i="1" s="1"/>
  <c r="Z42" i="1"/>
  <c r="X42" i="1"/>
  <c r="V42" i="1"/>
  <c r="T42" i="1"/>
  <c r="R42" i="1"/>
  <c r="P42" i="1"/>
  <c r="N42" i="1"/>
  <c r="L42" i="1"/>
  <c r="J42" i="1"/>
  <c r="H42" i="1"/>
  <c r="F42" i="1"/>
  <c r="D42" i="1"/>
  <c r="BL39" i="1"/>
  <c r="BI39" i="1"/>
  <c r="BF39" i="1"/>
  <c r="BD39" i="1"/>
  <c r="BC39" i="1"/>
  <c r="BE39" i="1" s="1"/>
  <c r="BB39" i="1"/>
  <c r="BA39" i="1"/>
  <c r="AZ39" i="1"/>
  <c r="AX39" i="1"/>
  <c r="AW39" i="1"/>
  <c r="Z39" i="1"/>
  <c r="X39" i="1"/>
  <c r="V39" i="1"/>
  <c r="T39" i="1"/>
  <c r="P39" i="1"/>
  <c r="N39" i="1"/>
  <c r="L39" i="1"/>
  <c r="J39" i="1"/>
  <c r="H39" i="1"/>
  <c r="F39" i="1"/>
  <c r="D39" i="1"/>
  <c r="BM38" i="1"/>
  <c r="BN38" i="1" s="1"/>
  <c r="BJ38" i="1"/>
  <c r="BK38" i="1" s="1"/>
  <c r="BG38" i="1"/>
  <c r="BH38" i="1" s="1"/>
  <c r="BE38" i="1"/>
  <c r="BB38" i="1"/>
  <c r="AE38" i="1"/>
  <c r="AD38" i="1"/>
  <c r="Z38" i="1"/>
  <c r="X38" i="1"/>
  <c r="V38" i="1"/>
  <c r="T38" i="1"/>
  <c r="R38" i="1"/>
  <c r="P38" i="1"/>
  <c r="N38" i="1"/>
  <c r="L38" i="1"/>
  <c r="J38" i="1"/>
  <c r="H38" i="1"/>
  <c r="F38" i="1"/>
  <c r="D38" i="1"/>
  <c r="BN37" i="1"/>
  <c r="BM37" i="1"/>
  <c r="BJ37" i="1"/>
  <c r="BK37" i="1" s="1"/>
  <c r="BG37" i="1"/>
  <c r="BH37" i="1" s="1"/>
  <c r="BE37" i="1"/>
  <c r="BB37" i="1"/>
  <c r="BN36" i="1"/>
  <c r="BM36" i="1"/>
  <c r="BJ36" i="1"/>
  <c r="BK36" i="1" s="1"/>
  <c r="BG36" i="1"/>
  <c r="BH36" i="1" s="1"/>
  <c r="BE36" i="1"/>
  <c r="BB36" i="1"/>
  <c r="AD36" i="1"/>
  <c r="AD48" i="1" s="1"/>
  <c r="Z36" i="1"/>
  <c r="X36" i="1"/>
  <c r="V36" i="1"/>
  <c r="T36" i="1"/>
  <c r="R36" i="1"/>
  <c r="BM35" i="1"/>
  <c r="BN35" i="1" s="1"/>
  <c r="BK35" i="1"/>
  <c r="BJ35" i="1"/>
  <c r="BG35" i="1"/>
  <c r="BH35" i="1" s="1"/>
  <c r="BE35" i="1"/>
  <c r="BB35" i="1"/>
  <c r="AE35" i="1"/>
  <c r="Z35" i="1"/>
  <c r="X35" i="1"/>
  <c r="V35" i="1"/>
  <c r="T35" i="1"/>
  <c r="P35" i="1"/>
  <c r="N35" i="1"/>
  <c r="L35" i="1"/>
  <c r="J35" i="1"/>
  <c r="H35" i="1"/>
  <c r="F35" i="1"/>
  <c r="D35" i="1"/>
  <c r="BM34" i="1"/>
  <c r="BN34" i="1" s="1"/>
  <c r="BJ34" i="1"/>
  <c r="BK34" i="1" s="1"/>
  <c r="BH34" i="1"/>
  <c r="BG34" i="1"/>
  <c r="BE34" i="1"/>
  <c r="BB34" i="1"/>
  <c r="BM33" i="1"/>
  <c r="BN33" i="1" s="1"/>
  <c r="BJ33" i="1"/>
  <c r="BK33" i="1" s="1"/>
  <c r="BH33" i="1"/>
  <c r="BG33" i="1"/>
  <c r="BE33" i="1"/>
  <c r="BB33" i="1"/>
  <c r="AE33" i="1"/>
  <c r="Z33" i="1"/>
  <c r="X33" i="1"/>
  <c r="V33" i="1"/>
  <c r="T33" i="1"/>
  <c r="R33" i="1"/>
  <c r="BM32" i="1"/>
  <c r="BN32" i="1" s="1"/>
  <c r="BJ32" i="1"/>
  <c r="BK32" i="1" s="1"/>
  <c r="BG32" i="1"/>
  <c r="BH32" i="1" s="1"/>
  <c r="BE32" i="1"/>
  <c r="BB32" i="1"/>
  <c r="AE32" i="1"/>
  <c r="AD32" i="1"/>
  <c r="BM31" i="1"/>
  <c r="BN31" i="1" s="1"/>
  <c r="BJ31" i="1"/>
  <c r="BK31" i="1" s="1"/>
  <c r="BG31" i="1"/>
  <c r="BH31" i="1" s="1"/>
  <c r="BE31" i="1"/>
  <c r="BB31" i="1"/>
  <c r="AE31" i="1"/>
  <c r="AD31" i="1"/>
  <c r="Z31" i="1"/>
  <c r="X31" i="1"/>
  <c r="V31" i="1"/>
  <c r="T31" i="1"/>
  <c r="R31" i="1"/>
  <c r="BM30" i="1"/>
  <c r="BM39" i="1" s="1"/>
  <c r="BJ30" i="1"/>
  <c r="BK30" i="1" s="1"/>
  <c r="BH30" i="1"/>
  <c r="BG30" i="1"/>
  <c r="BG39" i="1" s="1"/>
  <c r="BE30" i="1"/>
  <c r="BB30" i="1"/>
  <c r="AE30" i="1"/>
  <c r="AE39" i="1" s="1"/>
  <c r="Z30" i="1"/>
  <c r="X30" i="1"/>
  <c r="V30" i="1"/>
  <c r="T30" i="1"/>
  <c r="R30" i="1"/>
  <c r="P30" i="1"/>
  <c r="N30" i="1"/>
  <c r="L30" i="1"/>
  <c r="J30" i="1"/>
  <c r="H30" i="1"/>
  <c r="F30" i="1"/>
  <c r="D30" i="1"/>
  <c r="BM27" i="1"/>
  <c r="BL27" i="1"/>
  <c r="BN27" i="1" s="1"/>
  <c r="BJ27" i="1"/>
  <c r="BI27" i="1"/>
  <c r="BK27" i="1" s="1"/>
  <c r="BH27" i="1"/>
  <c r="BG27" i="1"/>
  <c r="BF27" i="1"/>
  <c r="BD27" i="1"/>
  <c r="BC27" i="1"/>
  <c r="BE27" i="1" s="1"/>
  <c r="AZ27" i="1"/>
  <c r="BB27" i="1" s="1"/>
  <c r="AX27" i="1"/>
  <c r="AW27" i="1"/>
  <c r="Z27" i="1"/>
  <c r="X27" i="1"/>
  <c r="V27" i="1"/>
  <c r="T27" i="1"/>
  <c r="R27" i="1"/>
  <c r="P27" i="1"/>
  <c r="N27" i="1"/>
  <c r="L27" i="1"/>
  <c r="J27" i="1"/>
  <c r="H27" i="1"/>
  <c r="F27" i="1"/>
  <c r="D27" i="1"/>
  <c r="BN26" i="1"/>
  <c r="BK26" i="1"/>
  <c r="BH26" i="1"/>
  <c r="BE26" i="1"/>
  <c r="BB26" i="1"/>
  <c r="AE26" i="1"/>
  <c r="Z26" i="1"/>
  <c r="X26" i="1"/>
  <c r="V26" i="1"/>
  <c r="T26" i="1"/>
  <c r="R26" i="1"/>
  <c r="P26" i="1"/>
  <c r="N26" i="1"/>
  <c r="L26" i="1"/>
  <c r="J26" i="1"/>
  <c r="H26" i="1"/>
  <c r="F26" i="1"/>
  <c r="D26" i="1"/>
  <c r="BN25" i="1"/>
  <c r="BK25" i="1"/>
  <c r="BH25" i="1"/>
  <c r="BE25" i="1"/>
  <c r="BB25" i="1"/>
  <c r="BN24" i="1"/>
  <c r="BK24" i="1"/>
  <c r="BH24" i="1"/>
  <c r="BE24" i="1"/>
  <c r="BB24" i="1"/>
  <c r="Z24" i="1"/>
  <c r="X24" i="1"/>
  <c r="V24" i="1"/>
  <c r="T24" i="1"/>
  <c r="R24" i="1"/>
  <c r="BN23" i="1"/>
  <c r="BK23" i="1"/>
  <c r="BH23" i="1"/>
  <c r="BE23" i="1"/>
  <c r="BB23" i="1"/>
  <c r="AE23" i="1"/>
  <c r="AD23" i="1"/>
  <c r="AD35" i="1" s="1"/>
  <c r="AD47" i="1" s="1"/>
  <c r="Z23" i="1"/>
  <c r="X23" i="1"/>
  <c r="V23" i="1"/>
  <c r="T23" i="1"/>
  <c r="P23" i="1"/>
  <c r="N23" i="1"/>
  <c r="L23" i="1"/>
  <c r="J23" i="1"/>
  <c r="H23" i="1"/>
  <c r="F23" i="1"/>
  <c r="D23" i="1"/>
  <c r="BN22" i="1"/>
  <c r="BK22" i="1"/>
  <c r="BH22" i="1"/>
  <c r="BE22" i="1"/>
  <c r="BB22" i="1"/>
  <c r="BN21" i="1"/>
  <c r="BK21" i="1"/>
  <c r="BH21" i="1"/>
  <c r="BE21" i="1"/>
  <c r="BB21" i="1"/>
  <c r="AE21" i="1"/>
  <c r="AD21" i="1"/>
  <c r="AD33" i="1" s="1"/>
  <c r="AD45" i="1" s="1"/>
  <c r="Z21" i="1"/>
  <c r="X21" i="1"/>
  <c r="V21" i="1"/>
  <c r="T21" i="1"/>
  <c r="R21" i="1"/>
  <c r="BN20" i="1"/>
  <c r="BK20" i="1"/>
  <c r="BH20" i="1"/>
  <c r="BE20" i="1"/>
  <c r="BB20" i="1"/>
  <c r="AE20" i="1"/>
  <c r="AD20" i="1"/>
  <c r="BN19" i="1"/>
  <c r="BK19" i="1"/>
  <c r="BH19" i="1"/>
  <c r="BE19" i="1"/>
  <c r="BB19" i="1"/>
  <c r="AE19" i="1"/>
  <c r="AD19" i="1"/>
  <c r="Z19" i="1"/>
  <c r="X19" i="1"/>
  <c r="V19" i="1"/>
  <c r="T19" i="1"/>
  <c r="R19" i="1"/>
  <c r="BN18" i="1"/>
  <c r="BK18" i="1"/>
  <c r="BH18" i="1"/>
  <c r="BE18" i="1"/>
  <c r="BB18" i="1"/>
  <c r="AE18" i="1"/>
  <c r="AE27" i="1" s="1"/>
  <c r="AD18" i="1"/>
  <c r="AD30" i="1" s="1"/>
  <c r="Z18" i="1"/>
  <c r="X18" i="1"/>
  <c r="V18" i="1"/>
  <c r="T18" i="1"/>
  <c r="R18" i="1"/>
  <c r="P18" i="1"/>
  <c r="N18" i="1"/>
  <c r="L18" i="1"/>
  <c r="J18" i="1"/>
  <c r="H18" i="1"/>
  <c r="F18" i="1"/>
  <c r="D18" i="1"/>
  <c r="AA15" i="1"/>
  <c r="Q15" i="1"/>
  <c r="R39" i="1" s="1"/>
  <c r="Q11" i="1"/>
  <c r="R35" i="1" s="1"/>
  <c r="BN51" i="1" l="1"/>
  <c r="BK39" i="1"/>
  <c r="AD39" i="1"/>
  <c r="AD42" i="1"/>
  <c r="AD51" i="1" s="1"/>
  <c r="BN39" i="1"/>
  <c r="BH39" i="1"/>
  <c r="BH51" i="1"/>
  <c r="R47" i="1"/>
  <c r="BM51" i="1"/>
  <c r="R23" i="1"/>
  <c r="AD27" i="1"/>
  <c r="R51" i="1"/>
  <c r="BG51" i="1"/>
  <c r="BJ39" i="1"/>
  <c r="BN30" i="1"/>
</calcChain>
</file>

<file path=xl/sharedStrings.xml><?xml version="1.0" encoding="utf-8"?>
<sst xmlns="http://schemas.openxmlformats.org/spreadsheetml/2006/main" count="105" uniqueCount="30">
  <si>
    <t>Graduation Rates for First-time, Full-time Students by Race/Ethnicity</t>
  </si>
  <si>
    <r>
      <t>Fall 2017 through</t>
    </r>
    <r>
      <rPr>
        <i/>
        <sz val="9"/>
        <color theme="1"/>
        <rFont val="Arial"/>
        <family val="2"/>
      </rPr>
      <t xml:space="preserve"> Fall 2019 Cohorts</t>
    </r>
  </si>
  <si>
    <t>Entering Fall</t>
  </si>
  <si>
    <t>%</t>
  </si>
  <si>
    <t>Graduated</t>
  </si>
  <si>
    <t>Cohort</t>
  </si>
  <si>
    <t xml:space="preserve">Graduated </t>
  </si>
  <si>
    <t>1st year cohort</t>
  </si>
  <si>
    <t>African-American</t>
  </si>
  <si>
    <t>American Indian/Alaka Native</t>
  </si>
  <si>
    <t>Asian/Pacific Islander</t>
  </si>
  <si>
    <t>Hispanic</t>
  </si>
  <si>
    <t>White, non-Hispanic</t>
  </si>
  <si>
    <t>Non-resident Alien</t>
  </si>
  <si>
    <t>Two or more races</t>
  </si>
  <si>
    <t>Unknown</t>
  </si>
  <si>
    <t>Total</t>
  </si>
  <si>
    <t>Graduated in 4 yrs or less</t>
  </si>
  <si>
    <t>American Indian/Alaska Native</t>
  </si>
  <si>
    <t>-</t>
  </si>
  <si>
    <t>Asian</t>
  </si>
  <si>
    <t>Native Hawaiian/Pacific Islander</t>
  </si>
  <si>
    <t>N/A</t>
  </si>
  <si>
    <t>White</t>
  </si>
  <si>
    <t>Nonresident Alien (NRA)</t>
  </si>
  <si>
    <t>Unknown/Not Specified</t>
  </si>
  <si>
    <t>Graduated in 5 yrs or less</t>
  </si>
  <si>
    <t>Graduated in 6 yrs or less</t>
  </si>
  <si>
    <t>Note:  Percentages are calculated after removing allowable exclusions from the initial cohort.</t>
  </si>
  <si>
    <t>Source: IPEDS GRS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</si>
</sst>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color theme="1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D904"/>
        <bgColor indexed="64"/>
      </patternFill>
    </fill>
    <fill>
      <patternFill patternType="solid">
        <fgColor rgb="FFC00000"/>
        <bgColor indexed="64"/>
      </patternFill>
    </fill>
    <fill>
      <patternFill patternType="lightGray">
        <bgColor indexed="43"/>
      </patternFill>
    </fill>
    <fill>
      <patternFill patternType="lightGray">
        <bgColor rgb="FFFFFF99"/>
      </patternFill>
    </fill>
    <fill>
      <patternFill patternType="lightGray">
        <bgColor indexed="22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72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top"/>
    </xf>
    <xf numFmtId="0" fontId="2" fillId="3" borderId="2" xfId="3" applyFont="1" applyFill="1" applyBorder="1" applyAlignment="1">
      <alignment horizontal="centerContinuous"/>
    </xf>
    <xf numFmtId="0" fontId="2" fillId="3" borderId="3" xfId="3" applyFont="1" applyFill="1" applyBorder="1" applyAlignment="1">
      <alignment horizontal="centerContinuous"/>
    </xf>
    <xf numFmtId="0" fontId="2" fillId="3" borderId="4" xfId="3" applyFont="1" applyFill="1" applyBorder="1" applyAlignment="1">
      <alignment horizontal="centerContinuous"/>
    </xf>
    <xf numFmtId="0" fontId="2" fillId="3" borderId="5" xfId="3" applyFont="1" applyFill="1" applyBorder="1" applyAlignment="1">
      <alignment horizontal="centerContinuous"/>
    </xf>
    <xf numFmtId="0" fontId="2" fillId="4" borderId="4" xfId="3" applyFont="1" applyFill="1" applyBorder="1" applyAlignment="1">
      <alignment horizontal="centerContinuous"/>
    </xf>
    <xf numFmtId="0" fontId="2" fillId="4" borderId="5" xfId="3" applyFont="1" applyFill="1" applyBorder="1" applyAlignment="1">
      <alignment horizontal="centerContinuous"/>
    </xf>
    <xf numFmtId="0" fontId="2" fillId="5" borderId="4" xfId="3" applyFont="1" applyFill="1" applyBorder="1" applyAlignment="1">
      <alignment horizontal="centerContinuous"/>
    </xf>
    <xf numFmtId="0" fontId="2" fillId="5" borderId="5" xfId="3" applyFont="1" applyFill="1" applyBorder="1" applyAlignment="1">
      <alignment horizontal="centerContinuous"/>
    </xf>
    <xf numFmtId="0" fontId="2" fillId="6" borderId="4" xfId="3" applyFont="1" applyFill="1" applyBorder="1" applyAlignment="1">
      <alignment horizontal="centerContinuous"/>
    </xf>
    <xf numFmtId="0" fontId="2" fillId="5" borderId="5" xfId="3" applyFont="1" applyFill="1" applyBorder="1" applyAlignment="1">
      <alignment horizontal="center"/>
    </xf>
    <xf numFmtId="0" fontId="2" fillId="5" borderId="3" xfId="3" applyFont="1" applyFill="1" applyBorder="1" applyAlignment="1">
      <alignment horizontal="center"/>
    </xf>
    <xf numFmtId="0" fontId="2" fillId="5" borderId="2" xfId="3" applyFont="1" applyFill="1" applyBorder="1" applyAlignment="1">
      <alignment horizontal="centerContinuous"/>
    </xf>
    <xf numFmtId="0" fontId="2" fillId="5" borderId="6" xfId="3" applyFont="1" applyFill="1" applyBorder="1" applyAlignment="1">
      <alignment horizontal="center"/>
    </xf>
    <xf numFmtId="0" fontId="2" fillId="7" borderId="5" xfId="3" applyFont="1" applyFill="1" applyBorder="1" applyAlignment="1">
      <alignment horizontal="center"/>
    </xf>
    <xf numFmtId="0" fontId="2" fillId="7" borderId="3" xfId="3" applyFont="1" applyFill="1" applyBorder="1" applyAlignment="1">
      <alignment horizontal="center"/>
    </xf>
    <xf numFmtId="0" fontId="2" fillId="8" borderId="6" xfId="3" applyFont="1" applyFill="1" applyBorder="1" applyAlignment="1">
      <alignment horizontal="center"/>
    </xf>
    <xf numFmtId="0" fontId="2" fillId="8" borderId="5" xfId="3" applyFont="1" applyFill="1" applyBorder="1" applyAlignment="1">
      <alignment horizontal="center"/>
    </xf>
    <xf numFmtId="0" fontId="2" fillId="8" borderId="3" xfId="3" applyFont="1" applyFill="1" applyBorder="1" applyAlignment="1">
      <alignment horizontal="center"/>
    </xf>
    <xf numFmtId="0" fontId="2" fillId="8" borderId="7" xfId="3" applyFont="1" applyFill="1" applyBorder="1" applyAlignment="1">
      <alignment horizontal="center"/>
    </xf>
    <xf numFmtId="0" fontId="7" fillId="9" borderId="7" xfId="3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2" fillId="3" borderId="9" xfId="3" applyFont="1" applyFill="1" applyBorder="1" applyAlignment="1">
      <alignment horizontal="center"/>
    </xf>
    <xf numFmtId="0" fontId="2" fillId="3" borderId="10" xfId="3" applyFont="1" applyFill="1" applyBorder="1" applyAlignment="1">
      <alignment horizontal="center"/>
    </xf>
    <xf numFmtId="0" fontId="2" fillId="4" borderId="9" xfId="3" applyFont="1" applyFill="1" applyBorder="1" applyAlignment="1">
      <alignment horizontal="center"/>
    </xf>
    <xf numFmtId="0" fontId="2" fillId="4" borderId="10" xfId="3" applyFont="1" applyFill="1" applyBorder="1" applyAlignment="1">
      <alignment horizontal="center"/>
    </xf>
    <xf numFmtId="0" fontId="2" fillId="5" borderId="9" xfId="3" applyFont="1" applyFill="1" applyBorder="1" applyAlignment="1">
      <alignment horizontal="center"/>
    </xf>
    <xf numFmtId="0" fontId="2" fillId="5" borderId="10" xfId="3" applyFont="1" applyFill="1" applyBorder="1" applyAlignment="1">
      <alignment horizontal="center"/>
    </xf>
    <xf numFmtId="0" fontId="2" fillId="6" borderId="9" xfId="3" applyFont="1" applyFill="1" applyBorder="1" applyAlignment="1">
      <alignment horizontal="center"/>
    </xf>
    <xf numFmtId="0" fontId="2" fillId="5" borderId="1" xfId="3" applyFont="1" applyFill="1" applyBorder="1" applyAlignment="1">
      <alignment horizontal="center"/>
    </xf>
    <xf numFmtId="0" fontId="2" fillId="5" borderId="8" xfId="3" applyFont="1" applyFill="1" applyBorder="1" applyAlignment="1">
      <alignment horizontal="center"/>
    </xf>
    <xf numFmtId="0" fontId="2" fillId="5" borderId="11" xfId="3" applyFont="1" applyFill="1" applyBorder="1" applyAlignment="1">
      <alignment horizontal="center"/>
    </xf>
    <xf numFmtId="0" fontId="2" fillId="7" borderId="10" xfId="3" applyFont="1" applyFill="1" applyBorder="1" applyAlignment="1">
      <alignment horizontal="center"/>
    </xf>
    <xf numFmtId="0" fontId="2" fillId="7" borderId="1" xfId="3" applyFont="1" applyFill="1" applyBorder="1" applyAlignment="1">
      <alignment horizontal="center"/>
    </xf>
    <xf numFmtId="0" fontId="2" fillId="8" borderId="11" xfId="3" applyFont="1" applyFill="1" applyBorder="1" applyAlignment="1">
      <alignment horizontal="center"/>
    </xf>
    <xf numFmtId="0" fontId="2" fillId="8" borderId="10" xfId="3" applyFont="1" applyFill="1" applyBorder="1" applyAlignment="1">
      <alignment horizontal="center"/>
    </xf>
    <xf numFmtId="0" fontId="2" fillId="8" borderId="1" xfId="3" applyFont="1" applyFill="1" applyBorder="1" applyAlignment="1">
      <alignment horizontal="center"/>
    </xf>
    <xf numFmtId="0" fontId="2" fillId="8" borderId="12" xfId="3" applyFont="1" applyFill="1" applyBorder="1" applyAlignment="1">
      <alignment horizontal="center"/>
    </xf>
    <xf numFmtId="0" fontId="7" fillId="9" borderId="12" xfId="3" applyFont="1" applyFill="1" applyBorder="1" applyAlignment="1">
      <alignment horizontal="center"/>
    </xf>
    <xf numFmtId="0" fontId="2" fillId="3" borderId="2" xfId="3" applyFont="1" applyFill="1" applyBorder="1"/>
    <xf numFmtId="0" fontId="2" fillId="3" borderId="3" xfId="3" applyFont="1" applyFill="1" applyBorder="1"/>
    <xf numFmtId="0" fontId="2" fillId="5" borderId="3" xfId="3" applyFont="1" applyFill="1" applyBorder="1" applyAlignment="1">
      <alignment horizontal="centerContinuous"/>
    </xf>
    <xf numFmtId="0" fontId="2" fillId="5" borderId="6" xfId="3" applyFont="1" applyFill="1" applyBorder="1" applyAlignment="1">
      <alignment horizontal="centerContinuous"/>
    </xf>
    <xf numFmtId="0" fontId="2" fillId="7" borderId="5" xfId="3" applyFont="1" applyFill="1" applyBorder="1" applyAlignment="1">
      <alignment horizontal="centerContinuous"/>
    </xf>
    <xf numFmtId="0" fontId="2" fillId="7" borderId="3" xfId="3" applyFont="1" applyFill="1" applyBorder="1" applyAlignment="1">
      <alignment horizontal="centerContinuous"/>
    </xf>
    <xf numFmtId="0" fontId="2" fillId="8" borderId="6" xfId="3" applyFont="1" applyFill="1" applyBorder="1" applyAlignment="1">
      <alignment horizontal="centerContinuous"/>
    </xf>
    <xf numFmtId="0" fontId="2" fillId="8" borderId="5" xfId="3" applyFont="1" applyFill="1" applyBorder="1" applyAlignment="1">
      <alignment horizontal="centerContinuous"/>
    </xf>
    <xf numFmtId="0" fontId="2" fillId="8" borderId="7" xfId="3" applyFont="1" applyFill="1" applyBorder="1" applyAlignment="1">
      <alignment horizontal="centerContinuous"/>
    </xf>
    <xf numFmtId="0" fontId="7" fillId="9" borderId="7" xfId="3" applyFont="1" applyFill="1" applyBorder="1" applyAlignment="1">
      <alignment horizontal="centerContinuous"/>
    </xf>
    <xf numFmtId="0" fontId="2" fillId="3" borderId="13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8" fillId="0" borderId="14" xfId="0" applyFont="1" applyBorder="1"/>
    <xf numFmtId="164" fontId="8" fillId="0" borderId="15" xfId="0" applyNumberFormat="1" applyFont="1" applyBorder="1"/>
    <xf numFmtId="0" fontId="8" fillId="6" borderId="14" xfId="0" applyFont="1" applyFill="1" applyBorder="1"/>
    <xf numFmtId="0" fontId="8" fillId="4" borderId="14" xfId="0" applyFont="1" applyFill="1" applyBorder="1"/>
    <xf numFmtId="164" fontId="8" fillId="4" borderId="15" xfId="0" applyNumberFormat="1" applyFont="1" applyFill="1" applyBorder="1"/>
    <xf numFmtId="0" fontId="8" fillId="5" borderId="14" xfId="0" applyFont="1" applyFill="1" applyBorder="1"/>
    <xf numFmtId="164" fontId="8" fillId="5" borderId="15" xfId="0" applyNumberFormat="1" applyFont="1" applyFill="1" applyBorder="1"/>
    <xf numFmtId="1" fontId="8" fillId="5" borderId="15" xfId="0" applyNumberFormat="1" applyFont="1" applyFill="1" applyBorder="1"/>
    <xf numFmtId="164" fontId="8" fillId="5" borderId="0" xfId="0" applyNumberFormat="1" applyFont="1" applyFill="1"/>
    <xf numFmtId="164" fontId="8" fillId="5" borderId="13" xfId="0" applyNumberFormat="1" applyFont="1" applyFill="1" applyBorder="1"/>
    <xf numFmtId="164" fontId="9" fillId="5" borderId="16" xfId="0" applyNumberFormat="1" applyFont="1" applyFill="1" applyBorder="1"/>
    <xf numFmtId="164" fontId="9" fillId="7" borderId="15" xfId="0" applyNumberFormat="1" applyFont="1" applyFill="1" applyBorder="1"/>
    <xf numFmtId="164" fontId="9" fillId="7" borderId="0" xfId="0" applyNumberFormat="1" applyFont="1" applyFill="1"/>
    <xf numFmtId="164" fontId="9" fillId="8" borderId="16" xfId="0" applyNumberFormat="1" applyFont="1" applyFill="1" applyBorder="1"/>
    <xf numFmtId="164" fontId="9" fillId="8" borderId="15" xfId="0" applyNumberFormat="1" applyFont="1" applyFill="1" applyBorder="1"/>
    <xf numFmtId="164" fontId="2" fillId="8" borderId="17" xfId="0" applyNumberFormat="1" applyFont="1" applyFill="1" applyBorder="1"/>
    <xf numFmtId="164" fontId="2" fillId="8" borderId="16" xfId="0" applyNumberFormat="1" applyFont="1" applyFill="1" applyBorder="1"/>
    <xf numFmtId="164" fontId="7" fillId="9" borderId="17" xfId="0" applyNumberFormat="1" applyFont="1" applyFill="1" applyBorder="1"/>
    <xf numFmtId="0" fontId="2" fillId="3" borderId="13" xfId="3" applyFont="1" applyFill="1" applyBorder="1"/>
    <xf numFmtId="0" fontId="2" fillId="3" borderId="0" xfId="0" applyFont="1" applyFill="1" applyAlignment="1">
      <alignment horizontal="right"/>
    </xf>
    <xf numFmtId="0" fontId="2" fillId="3" borderId="13" xfId="0" applyFont="1" applyFill="1" applyBorder="1" applyAlignment="1">
      <alignment horizontal="right"/>
    </xf>
    <xf numFmtId="9" fontId="8" fillId="10" borderId="15" xfId="0" applyNumberFormat="1" applyFont="1" applyFill="1" applyBorder="1"/>
    <xf numFmtId="0" fontId="8" fillId="10" borderId="14" xfId="0" applyFont="1" applyFill="1" applyBorder="1"/>
    <xf numFmtId="9" fontId="8" fillId="10" borderId="14" xfId="0" applyNumberFormat="1" applyFont="1" applyFill="1" applyBorder="1"/>
    <xf numFmtId="9" fontId="8" fillId="11" borderId="14" xfId="0" applyNumberFormat="1" applyFont="1" applyFill="1" applyBorder="1"/>
    <xf numFmtId="9" fontId="8" fillId="11" borderId="15" xfId="0" applyNumberFormat="1" applyFont="1" applyFill="1" applyBorder="1"/>
    <xf numFmtId="9" fontId="8" fillId="12" borderId="14" xfId="0" applyNumberFormat="1" applyFont="1" applyFill="1" applyBorder="1"/>
    <xf numFmtId="0" fontId="2" fillId="8" borderId="3" xfId="3" applyFont="1" applyFill="1" applyBorder="1" applyAlignment="1">
      <alignment horizontal="centerContinuous"/>
    </xf>
    <xf numFmtId="0" fontId="10" fillId="3" borderId="13" xfId="3" applyFont="1" applyFill="1" applyBorder="1"/>
    <xf numFmtId="0" fontId="10" fillId="3" borderId="0" xfId="0" applyFont="1" applyFill="1" applyAlignment="1">
      <alignment horizontal="right"/>
    </xf>
    <xf numFmtId="9" fontId="8" fillId="4" borderId="15" xfId="0" applyNumberFormat="1" applyFont="1" applyFill="1" applyBorder="1"/>
    <xf numFmtId="9" fontId="8" fillId="4" borderId="14" xfId="0" applyNumberFormat="1" applyFont="1" applyFill="1" applyBorder="1"/>
    <xf numFmtId="9" fontId="8" fillId="5" borderId="14" xfId="0" applyNumberFormat="1" applyFont="1" applyFill="1" applyBorder="1"/>
    <xf numFmtId="9" fontId="8" fillId="5" borderId="15" xfId="0" applyNumberFormat="1" applyFont="1" applyFill="1" applyBorder="1"/>
    <xf numFmtId="9" fontId="8" fillId="6" borderId="14" xfId="0" applyNumberFormat="1" applyFont="1" applyFill="1" applyBorder="1"/>
    <xf numFmtId="165" fontId="8" fillId="5" borderId="15" xfId="1" applyNumberFormat="1" applyFont="1" applyFill="1" applyBorder="1"/>
    <xf numFmtId="0" fontId="8" fillId="5" borderId="15" xfId="0" applyFont="1" applyFill="1" applyBorder="1"/>
    <xf numFmtId="0" fontId="8" fillId="5" borderId="0" xfId="0" applyFont="1" applyFill="1"/>
    <xf numFmtId="9" fontId="8" fillId="5" borderId="13" xfId="0" applyNumberFormat="1" applyFont="1" applyFill="1" applyBorder="1"/>
    <xf numFmtId="9" fontId="8" fillId="5" borderId="16" xfId="0" applyNumberFormat="1" applyFont="1" applyFill="1" applyBorder="1" applyAlignment="1">
      <alignment horizontal="center"/>
    </xf>
    <xf numFmtId="165" fontId="8" fillId="7" borderId="15" xfId="1" applyNumberFormat="1" applyFont="1" applyFill="1" applyBorder="1" applyAlignment="1">
      <alignment horizontal="center"/>
    </xf>
    <xf numFmtId="165" fontId="8" fillId="7" borderId="0" xfId="1" applyNumberFormat="1" applyFont="1" applyFill="1" applyBorder="1" applyAlignment="1">
      <alignment horizontal="center"/>
    </xf>
    <xf numFmtId="9" fontId="8" fillId="8" borderId="16" xfId="2" applyFont="1" applyFill="1" applyBorder="1" applyAlignment="1">
      <alignment horizontal="center"/>
    </xf>
    <xf numFmtId="165" fontId="8" fillId="8" borderId="15" xfId="1" applyNumberFormat="1" applyFont="1" applyFill="1" applyBorder="1" applyAlignment="1">
      <alignment horizontal="center"/>
    </xf>
    <xf numFmtId="165" fontId="8" fillId="8" borderId="0" xfId="1" applyNumberFormat="1" applyFont="1" applyFill="1" applyBorder="1" applyAlignment="1">
      <alignment horizontal="center"/>
    </xf>
    <xf numFmtId="9" fontId="10" fillId="8" borderId="16" xfId="2" applyFont="1" applyFill="1" applyBorder="1" applyAlignment="1">
      <alignment horizontal="center"/>
    </xf>
    <xf numFmtId="9" fontId="10" fillId="8" borderId="17" xfId="2" applyFont="1" applyFill="1" applyBorder="1" applyAlignment="1">
      <alignment horizontal="center"/>
    </xf>
    <xf numFmtId="9" fontId="7" fillId="9" borderId="17" xfId="2" applyFont="1" applyFill="1" applyBorder="1" applyAlignment="1">
      <alignment horizontal="center"/>
    </xf>
    <xf numFmtId="0" fontId="10" fillId="3" borderId="13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43" fontId="10" fillId="8" borderId="16" xfId="1" applyFont="1" applyFill="1" applyBorder="1" applyAlignment="1">
      <alignment horizontal="center"/>
    </xf>
    <xf numFmtId="0" fontId="10" fillId="3" borderId="13" xfId="0" applyFont="1" applyFill="1" applyBorder="1" applyAlignment="1">
      <alignment horizontal="right"/>
    </xf>
    <xf numFmtId="165" fontId="8" fillId="11" borderId="15" xfId="1" applyNumberFormat="1" applyFont="1" applyFill="1" applyBorder="1"/>
    <xf numFmtId="0" fontId="8" fillId="5" borderId="15" xfId="0" applyFont="1" applyFill="1" applyBorder="1" applyAlignment="1">
      <alignment horizontal="right"/>
    </xf>
    <xf numFmtId="0" fontId="8" fillId="5" borderId="0" xfId="0" applyFont="1" applyFill="1" applyAlignment="1">
      <alignment horizontal="right"/>
    </xf>
    <xf numFmtId="0" fontId="10" fillId="3" borderId="8" xfId="3" applyFont="1" applyFill="1" applyBorder="1"/>
    <xf numFmtId="0" fontId="2" fillId="3" borderId="1" xfId="0" applyFont="1" applyFill="1" applyBorder="1" applyAlignment="1">
      <alignment horizontal="right"/>
    </xf>
    <xf numFmtId="0" fontId="8" fillId="0" borderId="9" xfId="0" applyFont="1" applyBorder="1"/>
    <xf numFmtId="164" fontId="8" fillId="0" borderId="10" xfId="0" applyNumberFormat="1" applyFont="1" applyBorder="1"/>
    <xf numFmtId="0" fontId="8" fillId="4" borderId="9" xfId="0" applyFont="1" applyFill="1" applyBorder="1"/>
    <xf numFmtId="164" fontId="8" fillId="4" borderId="10" xfId="0" applyNumberFormat="1" applyFont="1" applyFill="1" applyBorder="1"/>
    <xf numFmtId="9" fontId="8" fillId="4" borderId="10" xfId="0" applyNumberFormat="1" applyFont="1" applyFill="1" applyBorder="1"/>
    <xf numFmtId="9" fontId="8" fillId="4" borderId="9" xfId="0" applyNumberFormat="1" applyFont="1" applyFill="1" applyBorder="1"/>
    <xf numFmtId="9" fontId="8" fillId="5" borderId="9" xfId="0" applyNumberFormat="1" applyFont="1" applyFill="1" applyBorder="1"/>
    <xf numFmtId="9" fontId="8" fillId="5" borderId="10" xfId="0" applyNumberFormat="1" applyFont="1" applyFill="1" applyBorder="1"/>
    <xf numFmtId="9" fontId="8" fillId="6" borderId="9" xfId="0" applyNumberFormat="1" applyFont="1" applyFill="1" applyBorder="1"/>
    <xf numFmtId="165" fontId="8" fillId="5" borderId="10" xfId="1" applyNumberFormat="1" applyFont="1" applyFill="1" applyBorder="1"/>
    <xf numFmtId="9" fontId="8" fillId="5" borderId="18" xfId="0" applyNumberFormat="1" applyFont="1" applyFill="1" applyBorder="1"/>
    <xf numFmtId="0" fontId="8" fillId="5" borderId="10" xfId="0" applyFont="1" applyFill="1" applyBorder="1"/>
    <xf numFmtId="0" fontId="8" fillId="5" borderId="1" xfId="0" applyFont="1" applyFill="1" applyBorder="1"/>
    <xf numFmtId="9" fontId="8" fillId="5" borderId="8" xfId="0" applyNumberFormat="1" applyFont="1" applyFill="1" applyBorder="1"/>
    <xf numFmtId="9" fontId="9" fillId="5" borderId="11" xfId="0" applyNumberFormat="1" applyFont="1" applyFill="1" applyBorder="1" applyAlignment="1">
      <alignment horizontal="center"/>
    </xf>
    <xf numFmtId="165" fontId="9" fillId="7" borderId="10" xfId="1" applyNumberFormat="1" applyFont="1" applyFill="1" applyBorder="1" applyAlignment="1">
      <alignment horizontal="center"/>
    </xf>
    <xf numFmtId="165" fontId="9" fillId="7" borderId="1" xfId="1" applyNumberFormat="1" applyFont="1" applyFill="1" applyBorder="1" applyAlignment="1">
      <alignment horizontal="center"/>
    </xf>
    <xf numFmtId="9" fontId="9" fillId="8" borderId="11" xfId="2" applyFont="1" applyFill="1" applyBorder="1" applyAlignment="1">
      <alignment horizontal="center"/>
    </xf>
    <xf numFmtId="165" fontId="9" fillId="8" borderId="10" xfId="1" applyNumberFormat="1" applyFont="1" applyFill="1" applyBorder="1" applyAlignment="1">
      <alignment horizontal="center"/>
    </xf>
    <xf numFmtId="165" fontId="9" fillId="8" borderId="1" xfId="1" applyNumberFormat="1" applyFont="1" applyFill="1" applyBorder="1" applyAlignment="1">
      <alignment horizontal="center"/>
    </xf>
    <xf numFmtId="9" fontId="2" fillId="8" borderId="11" xfId="2" applyFont="1" applyFill="1" applyBorder="1" applyAlignment="1">
      <alignment horizontal="center"/>
    </xf>
    <xf numFmtId="9" fontId="2" fillId="8" borderId="17" xfId="2" applyFont="1" applyFill="1" applyBorder="1" applyAlignment="1">
      <alignment horizontal="center"/>
    </xf>
    <xf numFmtId="0" fontId="10" fillId="3" borderId="19" xfId="3" applyFont="1" applyFill="1" applyBorder="1"/>
    <xf numFmtId="0" fontId="10" fillId="3" borderId="20" xfId="3" applyFont="1" applyFill="1" applyBorder="1"/>
    <xf numFmtId="0" fontId="2" fillId="3" borderId="20" xfId="3" applyFont="1" applyFill="1" applyBorder="1" applyAlignment="1">
      <alignment horizontal="center"/>
    </xf>
    <xf numFmtId="0" fontId="2" fillId="3" borderId="20" xfId="3" applyFont="1" applyFill="1" applyBorder="1"/>
    <xf numFmtId="9" fontId="2" fillId="4" borderId="5" xfId="3" applyNumberFormat="1" applyFont="1" applyFill="1" applyBorder="1" applyAlignment="1">
      <alignment horizontal="centerContinuous"/>
    </xf>
    <xf numFmtId="9" fontId="2" fillId="4" borderId="4" xfId="3" applyNumberFormat="1" applyFont="1" applyFill="1" applyBorder="1" applyAlignment="1">
      <alignment horizontal="centerContinuous"/>
    </xf>
    <xf numFmtId="9" fontId="2" fillId="5" borderId="4" xfId="3" applyNumberFormat="1" applyFont="1" applyFill="1" applyBorder="1" applyAlignment="1">
      <alignment horizontal="centerContinuous"/>
    </xf>
    <xf numFmtId="9" fontId="2" fillId="5" borderId="5" xfId="3" applyNumberFormat="1" applyFont="1" applyFill="1" applyBorder="1" applyAlignment="1">
      <alignment horizontal="centerContinuous"/>
    </xf>
    <xf numFmtId="9" fontId="2" fillId="6" borderId="4" xfId="3" applyNumberFormat="1" applyFont="1" applyFill="1" applyBorder="1" applyAlignment="1">
      <alignment horizontal="centerContinuous"/>
    </xf>
    <xf numFmtId="165" fontId="2" fillId="5" borderId="5" xfId="1" applyNumberFormat="1" applyFont="1" applyFill="1" applyBorder="1" applyAlignment="1">
      <alignment horizontal="centerContinuous"/>
    </xf>
    <xf numFmtId="9" fontId="2" fillId="5" borderId="6" xfId="3" applyNumberFormat="1" applyFont="1" applyFill="1" applyBorder="1" applyAlignment="1">
      <alignment horizontal="centerContinuous"/>
    </xf>
    <xf numFmtId="9" fontId="2" fillId="5" borderId="6" xfId="3" applyNumberFormat="1" applyFont="1" applyFill="1" applyBorder="1" applyAlignment="1">
      <alignment horizontal="center"/>
    </xf>
    <xf numFmtId="165" fontId="2" fillId="7" borderId="6" xfId="1" applyNumberFormat="1" applyFont="1" applyFill="1" applyBorder="1" applyAlignment="1">
      <alignment horizontal="center"/>
    </xf>
    <xf numFmtId="9" fontId="2" fillId="8" borderId="6" xfId="3" applyNumberFormat="1" applyFont="1" applyFill="1" applyBorder="1" applyAlignment="1">
      <alignment horizontal="center"/>
    </xf>
    <xf numFmtId="165" fontId="2" fillId="8" borderId="6" xfId="1" applyNumberFormat="1" applyFont="1" applyFill="1" applyBorder="1" applyAlignment="1">
      <alignment horizontal="center"/>
    </xf>
    <xf numFmtId="9" fontId="2" fillId="9" borderId="6" xfId="3" applyNumberFormat="1" applyFont="1" applyFill="1" applyBorder="1" applyAlignment="1">
      <alignment horizontal="center"/>
    </xf>
    <xf numFmtId="9" fontId="8" fillId="5" borderId="16" xfId="0" applyNumberFormat="1" applyFont="1" applyFill="1" applyBorder="1"/>
    <xf numFmtId="165" fontId="8" fillId="7" borderId="16" xfId="1" applyNumberFormat="1" applyFont="1" applyFill="1" applyBorder="1" applyAlignment="1">
      <alignment horizontal="center"/>
    </xf>
    <xf numFmtId="9" fontId="8" fillId="8" borderId="16" xfId="0" applyNumberFormat="1" applyFont="1" applyFill="1" applyBorder="1" applyAlignment="1">
      <alignment horizontal="center"/>
    </xf>
    <xf numFmtId="165" fontId="8" fillId="8" borderId="16" xfId="1" applyNumberFormat="1" applyFont="1" applyFill="1" applyBorder="1" applyAlignment="1">
      <alignment horizontal="center"/>
    </xf>
    <xf numFmtId="9" fontId="10" fillId="8" borderId="16" xfId="0" applyNumberFormat="1" applyFont="1" applyFill="1" applyBorder="1" applyAlignment="1">
      <alignment horizontal="center"/>
    </xf>
    <xf numFmtId="9" fontId="7" fillId="9" borderId="16" xfId="0" applyNumberFormat="1" applyFont="1" applyFill="1" applyBorder="1" applyAlignment="1">
      <alignment horizontal="center"/>
    </xf>
    <xf numFmtId="0" fontId="11" fillId="0" borderId="0" xfId="0" applyFont="1"/>
    <xf numFmtId="9" fontId="8" fillId="5" borderId="11" xfId="0" applyNumberFormat="1" applyFont="1" applyFill="1" applyBorder="1"/>
    <xf numFmtId="165" fontId="9" fillId="7" borderId="11" xfId="1" applyNumberFormat="1" applyFont="1" applyFill="1" applyBorder="1" applyAlignment="1">
      <alignment horizontal="center"/>
    </xf>
    <xf numFmtId="9" fontId="9" fillId="8" borderId="11" xfId="0" applyNumberFormat="1" applyFont="1" applyFill="1" applyBorder="1" applyAlignment="1">
      <alignment horizontal="center"/>
    </xf>
    <xf numFmtId="165" fontId="9" fillId="8" borderId="11" xfId="1" applyNumberFormat="1" applyFont="1" applyFill="1" applyBorder="1" applyAlignment="1">
      <alignment horizontal="center"/>
    </xf>
    <xf numFmtId="9" fontId="2" fillId="8" borderId="11" xfId="0" applyNumberFormat="1" applyFont="1" applyFill="1" applyBorder="1" applyAlignment="1">
      <alignment horizontal="center"/>
    </xf>
    <xf numFmtId="9" fontId="7" fillId="9" borderId="11" xfId="0" applyNumberFormat="1" applyFont="1" applyFill="1" applyBorder="1" applyAlignment="1">
      <alignment horizontal="center"/>
    </xf>
    <xf numFmtId="0" fontId="12" fillId="0" borderId="0" xfId="0" applyFont="1"/>
    <xf numFmtId="0" fontId="8" fillId="6" borderId="9" xfId="0" applyFont="1" applyFill="1" applyBorder="1"/>
    <xf numFmtId="0" fontId="10" fillId="2" borderId="3" xfId="3" applyFont="1" applyFill="1" applyBorder="1" applyAlignment="1">
      <alignment horizontal="left" wrapText="1"/>
    </xf>
    <xf numFmtId="0" fontId="3" fillId="2" borderId="0" xfId="0" applyFont="1" applyFill="1"/>
    <xf numFmtId="0" fontId="13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164" fontId="3" fillId="0" borderId="0" xfId="0" applyNumberFormat="1" applyFont="1"/>
    <xf numFmtId="0" fontId="13" fillId="0" borderId="0" xfId="0" applyFont="1"/>
  </cellXfs>
  <cellStyles count="4">
    <cellStyle name="Comma" xfId="1" builtinId="3"/>
    <cellStyle name="Normal" xfId="0" builtinId="0"/>
    <cellStyle name="Normal 2" xfId="3" xr:uid="{B9C56578-EE86-451C-B128-519EC4C50F9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A47C-BBB8-4540-AB5F-8ACEA68F6379}">
  <dimension ref="A1:BS54"/>
  <sheetViews>
    <sheetView tabSelected="1" zoomScaleNormal="100" workbookViewId="0">
      <selection activeCell="BP31" sqref="BP31"/>
    </sheetView>
  </sheetViews>
  <sheetFormatPr defaultColWidth="8.85546875" defaultRowHeight="15" x14ac:dyDescent="0.25"/>
  <cols>
    <col min="1" max="1" width="22.7109375" style="2" customWidth="1"/>
    <col min="2" max="2" width="3.7109375" style="2" customWidth="1"/>
    <col min="3" max="5" width="9.140625" style="2" hidden="1" customWidth="1"/>
    <col min="6" max="6" width="9.140625" style="170" hidden="1" customWidth="1"/>
    <col min="7" max="7" width="9.140625" style="2" hidden="1" customWidth="1"/>
    <col min="8" max="8" width="9.140625" style="170" hidden="1" customWidth="1"/>
    <col min="9" max="9" width="9.140625" style="2" hidden="1" customWidth="1"/>
    <col min="10" max="10" width="9.140625" style="170" hidden="1" customWidth="1"/>
    <col min="11" max="11" width="9.140625" style="2" hidden="1" customWidth="1"/>
    <col min="12" max="12" width="9.140625" style="170" hidden="1" customWidth="1"/>
    <col min="13" max="13" width="9.140625" style="2" hidden="1" customWidth="1"/>
    <col min="14" max="14" width="9.140625" style="170" hidden="1" customWidth="1"/>
    <col min="15" max="15" width="9.140625" style="2" hidden="1" customWidth="1"/>
    <col min="16" max="16" width="9.140625" style="170" hidden="1" customWidth="1"/>
    <col min="17" max="17" width="9.140625" style="2" hidden="1" customWidth="1"/>
    <col min="18" max="18" width="9.140625" style="170" hidden="1" customWidth="1"/>
    <col min="19" max="19" width="9.140625" style="2" hidden="1" customWidth="1"/>
    <col min="20" max="20" width="9.140625" style="170" hidden="1" customWidth="1"/>
    <col min="21" max="21" width="9.140625" style="2" hidden="1" customWidth="1"/>
    <col min="22" max="22" width="9.140625" style="170" hidden="1" customWidth="1"/>
    <col min="23" max="23" width="9.140625" style="2" hidden="1" customWidth="1"/>
    <col min="24" max="24" width="9.140625" style="170" hidden="1" customWidth="1"/>
    <col min="25" max="25" width="4" style="2" hidden="1" customWidth="1"/>
    <col min="26" max="44" width="9.140625" style="170" hidden="1" customWidth="1"/>
    <col min="45" max="45" width="7" style="2" hidden="1" customWidth="1"/>
    <col min="46" max="47" width="7" style="170" hidden="1" customWidth="1"/>
    <col min="48" max="48" width="7" style="2" hidden="1" customWidth="1"/>
    <col min="49" max="49" width="9.5703125" style="170" hidden="1" customWidth="1"/>
    <col min="50" max="50" width="7" style="170" hidden="1" customWidth="1"/>
    <col min="51" max="51" width="7" style="2" hidden="1" customWidth="1"/>
    <col min="52" max="52" width="9.5703125" style="170" hidden="1" customWidth="1"/>
    <col min="53" max="53" width="7" style="170" hidden="1" customWidth="1"/>
    <col min="54" max="54" width="7" style="2" hidden="1" customWidth="1"/>
    <col min="55" max="55" width="9.5703125" style="170" hidden="1" customWidth="1"/>
    <col min="56" max="56" width="7" style="170" hidden="1" customWidth="1"/>
    <col min="57" max="57" width="8" style="2" hidden="1" customWidth="1"/>
    <col min="58" max="58" width="7.28515625" style="170" hidden="1" customWidth="1"/>
    <col min="59" max="59" width="6.42578125" style="170" hidden="1" customWidth="1"/>
    <col min="60" max="60" width="8" style="2" customWidth="1"/>
    <col min="61" max="62" width="7.28515625" style="170" hidden="1" customWidth="1"/>
    <col min="63" max="63" width="8" style="171" customWidth="1"/>
    <col min="64" max="64" width="9.5703125" style="2" hidden="1" customWidth="1"/>
    <col min="65" max="65" width="6.42578125" style="2" hidden="1" customWidth="1"/>
    <col min="66" max="66" width="8" style="2" customWidth="1"/>
    <col min="67" max="16384" width="8.85546875" style="2"/>
  </cols>
  <sheetData>
    <row r="1" spans="1:66" ht="13.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14.25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6" ht="14.25" x14ac:dyDescent="0.2">
      <c r="A4" s="4" t="s">
        <v>2</v>
      </c>
      <c r="B4" s="5"/>
      <c r="C4" s="6">
        <v>1993</v>
      </c>
      <c r="D4" s="7"/>
      <c r="E4" s="6">
        <v>1994</v>
      </c>
      <c r="F4" s="7"/>
      <c r="G4" s="8">
        <v>1995</v>
      </c>
      <c r="H4" s="9"/>
      <c r="I4" s="8">
        <v>1996</v>
      </c>
      <c r="J4" s="9"/>
      <c r="K4" s="8">
        <v>1997</v>
      </c>
      <c r="L4" s="9"/>
      <c r="M4" s="8">
        <v>1998</v>
      </c>
      <c r="N4" s="9"/>
      <c r="O4" s="8">
        <v>1999</v>
      </c>
      <c r="P4" s="9"/>
      <c r="Q4" s="8">
        <v>2000</v>
      </c>
      <c r="R4" s="9">
        <v>2000</v>
      </c>
      <c r="S4" s="8">
        <v>2001</v>
      </c>
      <c r="T4" s="9">
        <v>2001</v>
      </c>
      <c r="U4" s="8">
        <v>2002</v>
      </c>
      <c r="V4" s="9">
        <v>2002</v>
      </c>
      <c r="W4" s="10">
        <v>2003</v>
      </c>
      <c r="X4" s="11">
        <v>2003</v>
      </c>
      <c r="Y4" s="12"/>
      <c r="Z4" s="11">
        <v>2004</v>
      </c>
      <c r="AA4" s="11"/>
      <c r="AB4" s="11">
        <v>2005</v>
      </c>
      <c r="AC4" s="13">
        <v>2006</v>
      </c>
      <c r="AD4" s="13">
        <v>2007</v>
      </c>
      <c r="AE4" s="11">
        <v>2007</v>
      </c>
      <c r="AF4" s="13">
        <v>2007</v>
      </c>
      <c r="AG4" s="11">
        <v>2008</v>
      </c>
      <c r="AH4" s="11"/>
      <c r="AI4" s="11">
        <v>2008</v>
      </c>
      <c r="AJ4" s="11">
        <v>2009</v>
      </c>
      <c r="AK4" s="13">
        <v>2009</v>
      </c>
      <c r="AL4" s="13">
        <v>2009</v>
      </c>
      <c r="AM4" s="11">
        <v>2010</v>
      </c>
      <c r="AN4" s="14">
        <v>2010</v>
      </c>
      <c r="AO4" s="15">
        <v>2010</v>
      </c>
      <c r="AP4" s="16">
        <v>2011</v>
      </c>
      <c r="AQ4" s="17">
        <v>2012</v>
      </c>
      <c r="AR4" s="18">
        <v>2012</v>
      </c>
      <c r="AS4" s="19">
        <v>2012</v>
      </c>
      <c r="AT4" s="20">
        <v>2013</v>
      </c>
      <c r="AU4" s="21">
        <v>2013</v>
      </c>
      <c r="AV4" s="19">
        <v>2013</v>
      </c>
      <c r="AW4" s="17">
        <v>2014</v>
      </c>
      <c r="AX4" s="18">
        <v>2014</v>
      </c>
      <c r="AY4" s="19">
        <v>2014</v>
      </c>
      <c r="AZ4" s="17">
        <v>2015</v>
      </c>
      <c r="BA4" s="18">
        <v>2015</v>
      </c>
      <c r="BB4" s="19">
        <v>2015</v>
      </c>
      <c r="BC4" s="17">
        <v>2016</v>
      </c>
      <c r="BD4" s="18">
        <v>2016</v>
      </c>
      <c r="BE4" s="19">
        <v>2016</v>
      </c>
      <c r="BF4" s="17">
        <v>2017</v>
      </c>
      <c r="BG4" s="17">
        <v>2017</v>
      </c>
      <c r="BH4" s="22">
        <v>2017</v>
      </c>
      <c r="BI4" s="17">
        <v>2018</v>
      </c>
      <c r="BJ4" s="17">
        <v>2018</v>
      </c>
      <c r="BK4" s="22">
        <v>2018</v>
      </c>
      <c r="BL4" s="17">
        <v>2019</v>
      </c>
      <c r="BM4" s="17">
        <v>2019</v>
      </c>
      <c r="BN4" s="23">
        <v>2019</v>
      </c>
    </row>
    <row r="5" spans="1:66" ht="14.25" x14ac:dyDescent="0.2">
      <c r="A5" s="24"/>
      <c r="B5" s="25"/>
      <c r="C5" s="26"/>
      <c r="D5" s="27" t="s">
        <v>3</v>
      </c>
      <c r="E5" s="26"/>
      <c r="F5" s="27" t="s">
        <v>3</v>
      </c>
      <c r="G5" s="28"/>
      <c r="H5" s="29" t="s">
        <v>3</v>
      </c>
      <c r="I5" s="28"/>
      <c r="J5" s="29" t="s">
        <v>3</v>
      </c>
      <c r="K5" s="28"/>
      <c r="L5" s="29" t="s">
        <v>3</v>
      </c>
      <c r="M5" s="28"/>
      <c r="N5" s="29" t="s">
        <v>3</v>
      </c>
      <c r="O5" s="28"/>
      <c r="P5" s="29" t="s">
        <v>3</v>
      </c>
      <c r="Q5" s="28"/>
      <c r="R5" s="29" t="s">
        <v>3</v>
      </c>
      <c r="S5" s="28"/>
      <c r="T5" s="29" t="s">
        <v>3</v>
      </c>
      <c r="U5" s="28"/>
      <c r="V5" s="29" t="s">
        <v>3</v>
      </c>
      <c r="W5" s="30"/>
      <c r="X5" s="31" t="s">
        <v>3</v>
      </c>
      <c r="Y5" s="32"/>
      <c r="Z5" s="31" t="s">
        <v>3</v>
      </c>
      <c r="AA5" s="31"/>
      <c r="AB5" s="31" t="s">
        <v>3</v>
      </c>
      <c r="AC5" s="31" t="s">
        <v>3</v>
      </c>
      <c r="AD5" s="31" t="s">
        <v>4</v>
      </c>
      <c r="AE5" s="31" t="s">
        <v>5</v>
      </c>
      <c r="AF5" s="31" t="s">
        <v>3</v>
      </c>
      <c r="AG5" s="31" t="s">
        <v>4</v>
      </c>
      <c r="AH5" s="31" t="s">
        <v>5</v>
      </c>
      <c r="AI5" s="31" t="s">
        <v>3</v>
      </c>
      <c r="AJ5" s="31" t="s">
        <v>6</v>
      </c>
      <c r="AK5" s="31" t="s">
        <v>5</v>
      </c>
      <c r="AL5" s="31" t="s">
        <v>3</v>
      </c>
      <c r="AM5" s="31" t="s">
        <v>6</v>
      </c>
      <c r="AN5" s="33" t="s">
        <v>5</v>
      </c>
      <c r="AO5" s="34" t="s">
        <v>3</v>
      </c>
      <c r="AP5" s="35" t="s">
        <v>3</v>
      </c>
      <c r="AQ5" s="36" t="s">
        <v>6</v>
      </c>
      <c r="AR5" s="37" t="s">
        <v>5</v>
      </c>
      <c r="AS5" s="38" t="s">
        <v>3</v>
      </c>
      <c r="AT5" s="39" t="s">
        <v>6</v>
      </c>
      <c r="AU5" s="40" t="s">
        <v>5</v>
      </c>
      <c r="AV5" s="38" t="s">
        <v>3</v>
      </c>
      <c r="AW5" s="36" t="s">
        <v>6</v>
      </c>
      <c r="AX5" s="37" t="s">
        <v>5</v>
      </c>
      <c r="AY5" s="38" t="s">
        <v>3</v>
      </c>
      <c r="AZ5" s="36" t="s">
        <v>6</v>
      </c>
      <c r="BA5" s="37" t="s">
        <v>5</v>
      </c>
      <c r="BB5" s="38" t="s">
        <v>3</v>
      </c>
      <c r="BC5" s="36" t="s">
        <v>6</v>
      </c>
      <c r="BD5" s="37" t="s">
        <v>5</v>
      </c>
      <c r="BE5" s="38" t="s">
        <v>3</v>
      </c>
      <c r="BF5" s="36" t="s">
        <v>6</v>
      </c>
      <c r="BG5" s="36" t="s">
        <v>5</v>
      </c>
      <c r="BH5" s="41" t="s">
        <v>3</v>
      </c>
      <c r="BI5" s="36" t="s">
        <v>6</v>
      </c>
      <c r="BJ5" s="36" t="s">
        <v>5</v>
      </c>
      <c r="BK5" s="41" t="s">
        <v>3</v>
      </c>
      <c r="BL5" s="36" t="s">
        <v>6</v>
      </c>
      <c r="BM5" s="36" t="s">
        <v>5</v>
      </c>
      <c r="BN5" s="42" t="s">
        <v>3</v>
      </c>
    </row>
    <row r="6" spans="1:66" ht="14.25" hidden="1" x14ac:dyDescent="0.2">
      <c r="A6" s="43" t="s">
        <v>7</v>
      </c>
      <c r="B6" s="44"/>
      <c r="C6" s="6"/>
      <c r="D6" s="7"/>
      <c r="E6" s="6"/>
      <c r="F6" s="7"/>
      <c r="G6" s="8"/>
      <c r="H6" s="9"/>
      <c r="I6" s="8"/>
      <c r="J6" s="9"/>
      <c r="K6" s="8"/>
      <c r="L6" s="9"/>
      <c r="M6" s="8"/>
      <c r="N6" s="9"/>
      <c r="O6" s="8"/>
      <c r="P6" s="9"/>
      <c r="Q6" s="8"/>
      <c r="R6" s="9"/>
      <c r="S6" s="8"/>
      <c r="T6" s="9"/>
      <c r="U6" s="8"/>
      <c r="V6" s="9"/>
      <c r="W6" s="10"/>
      <c r="X6" s="11"/>
      <c r="Y6" s="12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45"/>
      <c r="AO6" s="15"/>
      <c r="AP6" s="46"/>
      <c r="AQ6" s="47"/>
      <c r="AR6" s="48"/>
      <c r="AS6" s="49"/>
      <c r="AT6" s="50"/>
      <c r="AU6" s="50"/>
      <c r="AV6" s="51"/>
      <c r="AW6" s="47"/>
      <c r="AX6" s="48"/>
      <c r="AY6" s="49"/>
      <c r="AZ6" s="47"/>
      <c r="BA6" s="48"/>
      <c r="BB6" s="49"/>
      <c r="BC6" s="47"/>
      <c r="BD6" s="48"/>
      <c r="BE6" s="49"/>
      <c r="BF6" s="47"/>
      <c r="BG6" s="47"/>
      <c r="BH6" s="51"/>
      <c r="BI6" s="47"/>
      <c r="BJ6" s="47"/>
      <c r="BK6" s="51"/>
      <c r="BL6" s="47"/>
      <c r="BM6" s="47"/>
      <c r="BN6" s="52"/>
    </row>
    <row r="7" spans="1:66" ht="15" hidden="1" customHeight="1" x14ac:dyDescent="0.2">
      <c r="A7" s="53" t="s">
        <v>8</v>
      </c>
      <c r="B7" s="54"/>
      <c r="C7" s="55">
        <v>55</v>
      </c>
      <c r="D7" s="56"/>
      <c r="E7" s="57">
        <v>53</v>
      </c>
      <c r="F7" s="56"/>
      <c r="G7" s="58">
        <v>33</v>
      </c>
      <c r="H7" s="59"/>
      <c r="I7" s="58">
        <v>60</v>
      </c>
      <c r="J7" s="59"/>
      <c r="K7" s="58">
        <v>45</v>
      </c>
      <c r="L7" s="59"/>
      <c r="M7" s="58">
        <v>41</v>
      </c>
      <c r="N7" s="59"/>
      <c r="O7" s="58">
        <v>35</v>
      </c>
      <c r="P7" s="59"/>
      <c r="Q7" s="58">
        <v>32</v>
      </c>
      <c r="R7" s="59"/>
      <c r="S7" s="58">
        <v>86</v>
      </c>
      <c r="T7" s="59"/>
      <c r="U7" s="58">
        <v>84</v>
      </c>
      <c r="V7" s="59"/>
      <c r="W7" s="60">
        <v>79</v>
      </c>
      <c r="X7" s="61"/>
      <c r="Y7" s="57">
        <v>75</v>
      </c>
      <c r="Z7" s="61"/>
      <c r="AA7" s="62">
        <v>94</v>
      </c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3"/>
      <c r="AO7" s="64"/>
      <c r="AP7" s="65"/>
      <c r="AQ7" s="66"/>
      <c r="AR7" s="67"/>
      <c r="AS7" s="68"/>
      <c r="AT7" s="69"/>
      <c r="AU7" s="69"/>
      <c r="AV7" s="70"/>
      <c r="AW7" s="66"/>
      <c r="AX7" s="67"/>
      <c r="AY7" s="71"/>
      <c r="AZ7" s="66"/>
      <c r="BA7" s="67"/>
      <c r="BB7" s="71"/>
      <c r="BC7" s="66"/>
      <c r="BD7" s="67"/>
      <c r="BE7" s="71"/>
      <c r="BF7" s="66"/>
      <c r="BG7" s="66"/>
      <c r="BH7" s="70"/>
      <c r="BI7" s="66"/>
      <c r="BJ7" s="66"/>
      <c r="BK7" s="70"/>
      <c r="BL7" s="66"/>
      <c r="BM7" s="66"/>
      <c r="BN7" s="72"/>
    </row>
    <row r="8" spans="1:66" ht="15" hidden="1" customHeight="1" x14ac:dyDescent="0.2">
      <c r="A8" s="53" t="s">
        <v>9</v>
      </c>
      <c r="B8" s="54"/>
      <c r="C8" s="55"/>
      <c r="D8" s="56"/>
      <c r="E8" s="57"/>
      <c r="F8" s="56"/>
      <c r="G8" s="58"/>
      <c r="H8" s="59"/>
      <c r="I8" s="58"/>
      <c r="J8" s="59"/>
      <c r="K8" s="58"/>
      <c r="L8" s="59"/>
      <c r="M8" s="58"/>
      <c r="N8" s="59"/>
      <c r="O8" s="58"/>
      <c r="P8" s="59"/>
      <c r="Q8" s="58">
        <v>4</v>
      </c>
      <c r="R8" s="59"/>
      <c r="S8" s="58">
        <v>2</v>
      </c>
      <c r="T8" s="59"/>
      <c r="U8" s="58">
        <v>4</v>
      </c>
      <c r="V8" s="59"/>
      <c r="W8" s="60">
        <v>5</v>
      </c>
      <c r="X8" s="61"/>
      <c r="Y8" s="57">
        <v>2</v>
      </c>
      <c r="Z8" s="61"/>
      <c r="AA8" s="62">
        <v>3</v>
      </c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3"/>
      <c r="AO8" s="64"/>
      <c r="AP8" s="65"/>
      <c r="AQ8" s="66"/>
      <c r="AR8" s="67"/>
      <c r="AS8" s="68"/>
      <c r="AT8" s="69"/>
      <c r="AU8" s="69"/>
      <c r="AV8" s="70"/>
      <c r="AW8" s="66"/>
      <c r="AX8" s="67"/>
      <c r="AY8" s="71"/>
      <c r="AZ8" s="66"/>
      <c r="BA8" s="67"/>
      <c r="BB8" s="71"/>
      <c r="BC8" s="66"/>
      <c r="BD8" s="67"/>
      <c r="BE8" s="71"/>
      <c r="BF8" s="66"/>
      <c r="BG8" s="66"/>
      <c r="BH8" s="70"/>
      <c r="BI8" s="66"/>
      <c r="BJ8" s="66"/>
      <c r="BK8" s="70"/>
      <c r="BL8" s="66"/>
      <c r="BM8" s="66"/>
      <c r="BN8" s="72"/>
    </row>
    <row r="9" spans="1:66" ht="15" hidden="1" customHeight="1" x14ac:dyDescent="0.2">
      <c r="A9" s="53" t="s">
        <v>10</v>
      </c>
      <c r="B9" s="54"/>
      <c r="C9" s="55"/>
      <c r="D9" s="56"/>
      <c r="E9" s="57"/>
      <c r="F9" s="56"/>
      <c r="G9" s="58"/>
      <c r="H9" s="59"/>
      <c r="I9" s="58"/>
      <c r="J9" s="59"/>
      <c r="K9" s="58"/>
      <c r="L9" s="59"/>
      <c r="M9" s="58"/>
      <c r="N9" s="59"/>
      <c r="O9" s="58"/>
      <c r="P9" s="59"/>
      <c r="Q9" s="58">
        <v>12</v>
      </c>
      <c r="R9" s="59"/>
      <c r="S9" s="58">
        <v>29</v>
      </c>
      <c r="T9" s="59"/>
      <c r="U9" s="58">
        <v>32</v>
      </c>
      <c r="V9" s="59"/>
      <c r="W9" s="60">
        <v>44</v>
      </c>
      <c r="X9" s="61"/>
      <c r="Y9" s="57">
        <v>25</v>
      </c>
      <c r="Z9" s="61"/>
      <c r="AA9" s="62">
        <v>22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3"/>
      <c r="AO9" s="64"/>
      <c r="AP9" s="65"/>
      <c r="AQ9" s="66"/>
      <c r="AR9" s="67"/>
      <c r="AS9" s="68"/>
      <c r="AT9" s="69"/>
      <c r="AU9" s="69"/>
      <c r="AV9" s="70"/>
      <c r="AW9" s="66"/>
      <c r="AX9" s="67"/>
      <c r="AY9" s="71"/>
      <c r="AZ9" s="66"/>
      <c r="BA9" s="67"/>
      <c r="BB9" s="71"/>
      <c r="BC9" s="66"/>
      <c r="BD9" s="67"/>
      <c r="BE9" s="71"/>
      <c r="BF9" s="66"/>
      <c r="BG9" s="66"/>
      <c r="BH9" s="70"/>
      <c r="BI9" s="66"/>
      <c r="BJ9" s="66"/>
      <c r="BK9" s="70"/>
      <c r="BL9" s="66"/>
      <c r="BM9" s="66"/>
      <c r="BN9" s="72"/>
    </row>
    <row r="10" spans="1:66" ht="15" hidden="1" customHeight="1" x14ac:dyDescent="0.2">
      <c r="A10" s="53" t="s">
        <v>11</v>
      </c>
      <c r="B10" s="54"/>
      <c r="C10" s="55"/>
      <c r="D10" s="56"/>
      <c r="E10" s="57"/>
      <c r="F10" s="56"/>
      <c r="G10" s="58"/>
      <c r="H10" s="59"/>
      <c r="I10" s="58"/>
      <c r="J10" s="59"/>
      <c r="K10" s="58"/>
      <c r="L10" s="59"/>
      <c r="M10" s="58"/>
      <c r="N10" s="59"/>
      <c r="O10" s="58"/>
      <c r="P10" s="59"/>
      <c r="Q10" s="58">
        <v>12</v>
      </c>
      <c r="R10" s="59"/>
      <c r="S10" s="58">
        <v>27</v>
      </c>
      <c r="T10" s="59"/>
      <c r="U10" s="58">
        <v>23</v>
      </c>
      <c r="V10" s="59"/>
      <c r="W10" s="60">
        <v>33</v>
      </c>
      <c r="X10" s="61"/>
      <c r="Y10" s="57">
        <v>23</v>
      </c>
      <c r="Z10" s="61"/>
      <c r="AA10" s="62">
        <v>25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3"/>
      <c r="AO10" s="64"/>
      <c r="AP10" s="65"/>
      <c r="AQ10" s="66"/>
      <c r="AR10" s="67"/>
      <c r="AS10" s="68"/>
      <c r="AT10" s="69"/>
      <c r="AU10" s="69"/>
      <c r="AV10" s="70"/>
      <c r="AW10" s="66"/>
      <c r="AX10" s="67"/>
      <c r="AY10" s="71"/>
      <c r="AZ10" s="66"/>
      <c r="BA10" s="67"/>
      <c r="BB10" s="71"/>
      <c r="BC10" s="66"/>
      <c r="BD10" s="67"/>
      <c r="BE10" s="71"/>
      <c r="BF10" s="66"/>
      <c r="BG10" s="66"/>
      <c r="BH10" s="70"/>
      <c r="BI10" s="66"/>
      <c r="BJ10" s="66"/>
      <c r="BK10" s="70"/>
      <c r="BL10" s="66"/>
      <c r="BM10" s="66"/>
      <c r="BN10" s="72"/>
    </row>
    <row r="11" spans="1:66" ht="14.25" hidden="1" x14ac:dyDescent="0.2">
      <c r="A11" s="73"/>
      <c r="B11" s="74" t="s">
        <v>12</v>
      </c>
      <c r="C11" s="55">
        <v>654</v>
      </c>
      <c r="D11" s="56"/>
      <c r="E11" s="57">
        <v>609</v>
      </c>
      <c r="F11" s="56"/>
      <c r="G11" s="58">
        <v>591</v>
      </c>
      <c r="H11" s="59"/>
      <c r="I11" s="58">
        <v>611</v>
      </c>
      <c r="J11" s="59"/>
      <c r="K11" s="58">
        <v>818</v>
      </c>
      <c r="L11" s="59"/>
      <c r="M11" s="58">
        <v>778</v>
      </c>
      <c r="N11" s="59"/>
      <c r="O11" s="58">
        <v>765</v>
      </c>
      <c r="P11" s="59"/>
      <c r="Q11" s="58">
        <f>828-1</f>
        <v>827</v>
      </c>
      <c r="R11" s="59"/>
      <c r="S11" s="58">
        <v>749</v>
      </c>
      <c r="T11" s="59"/>
      <c r="U11" s="58">
        <v>722</v>
      </c>
      <c r="V11" s="59"/>
      <c r="W11" s="60">
        <v>714</v>
      </c>
      <c r="X11" s="61"/>
      <c r="Y11" s="57">
        <v>797</v>
      </c>
      <c r="Z11" s="61"/>
      <c r="AA11" s="62">
        <v>790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3"/>
      <c r="AO11" s="64"/>
      <c r="AP11" s="65"/>
      <c r="AQ11" s="66"/>
      <c r="AR11" s="67"/>
      <c r="AS11" s="68"/>
      <c r="AT11" s="69"/>
      <c r="AU11" s="69"/>
      <c r="AV11" s="70"/>
      <c r="AW11" s="66"/>
      <c r="AX11" s="67"/>
      <c r="AY11" s="71"/>
      <c r="AZ11" s="66"/>
      <c r="BA11" s="67"/>
      <c r="BB11" s="71"/>
      <c r="BC11" s="66"/>
      <c r="BD11" s="67"/>
      <c r="BE11" s="71"/>
      <c r="BF11" s="66"/>
      <c r="BG11" s="66"/>
      <c r="BH11" s="70"/>
      <c r="BI11" s="66"/>
      <c r="BJ11" s="66"/>
      <c r="BK11" s="70"/>
      <c r="BL11" s="66"/>
      <c r="BM11" s="66"/>
      <c r="BN11" s="72"/>
    </row>
    <row r="12" spans="1:66" ht="15" hidden="1" customHeight="1" x14ac:dyDescent="0.2">
      <c r="A12" s="53" t="s">
        <v>13</v>
      </c>
      <c r="B12" s="54"/>
      <c r="C12" s="55"/>
      <c r="D12" s="56"/>
      <c r="E12" s="57"/>
      <c r="F12" s="56"/>
      <c r="G12" s="58"/>
      <c r="H12" s="59"/>
      <c r="I12" s="58"/>
      <c r="J12" s="59"/>
      <c r="K12" s="58"/>
      <c r="L12" s="59"/>
      <c r="M12" s="58"/>
      <c r="N12" s="59"/>
      <c r="O12" s="58"/>
      <c r="P12" s="59"/>
      <c r="Q12" s="58">
        <v>6</v>
      </c>
      <c r="R12" s="59"/>
      <c r="S12" s="58">
        <v>6</v>
      </c>
      <c r="T12" s="59"/>
      <c r="U12" s="58">
        <v>6</v>
      </c>
      <c r="V12" s="59"/>
      <c r="W12" s="60">
        <v>11</v>
      </c>
      <c r="X12" s="61"/>
      <c r="Y12" s="57">
        <v>5</v>
      </c>
      <c r="Z12" s="61"/>
      <c r="AA12" s="62">
        <v>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3"/>
      <c r="AO12" s="64"/>
      <c r="AP12" s="65"/>
      <c r="AQ12" s="66"/>
      <c r="AR12" s="67"/>
      <c r="AS12" s="68"/>
      <c r="AT12" s="69"/>
      <c r="AU12" s="69"/>
      <c r="AV12" s="70"/>
      <c r="AW12" s="66"/>
      <c r="AX12" s="67"/>
      <c r="AY12" s="71"/>
      <c r="AZ12" s="66"/>
      <c r="BA12" s="67"/>
      <c r="BB12" s="71"/>
      <c r="BC12" s="66"/>
      <c r="BD12" s="67"/>
      <c r="BE12" s="71"/>
      <c r="BF12" s="66"/>
      <c r="BG12" s="66"/>
      <c r="BH12" s="70"/>
      <c r="BI12" s="66"/>
      <c r="BJ12" s="66"/>
      <c r="BK12" s="70"/>
      <c r="BL12" s="66"/>
      <c r="BM12" s="66"/>
      <c r="BN12" s="72"/>
    </row>
    <row r="13" spans="1:66" ht="14.25" hidden="1" x14ac:dyDescent="0.2">
      <c r="A13" s="75"/>
      <c r="B13" s="74" t="s">
        <v>14</v>
      </c>
      <c r="C13" s="55"/>
      <c r="D13" s="56"/>
      <c r="E13" s="55"/>
      <c r="F13" s="56"/>
      <c r="G13" s="58"/>
      <c r="H13" s="59"/>
      <c r="I13" s="58"/>
      <c r="J13" s="59"/>
      <c r="K13" s="58"/>
      <c r="L13" s="59"/>
      <c r="M13" s="58"/>
      <c r="N13" s="59"/>
      <c r="O13" s="58"/>
      <c r="P13" s="59"/>
      <c r="Q13" s="58"/>
      <c r="R13" s="76"/>
      <c r="S13" s="77"/>
      <c r="T13" s="76"/>
      <c r="U13" s="78"/>
      <c r="V13" s="76"/>
      <c r="W13" s="79"/>
      <c r="X13" s="80"/>
      <c r="Y13" s="81"/>
      <c r="Z13" s="80"/>
      <c r="AA13" s="80"/>
      <c r="AB13" s="80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3"/>
      <c r="AO13" s="64"/>
      <c r="AP13" s="65"/>
      <c r="AQ13" s="66"/>
      <c r="AR13" s="67"/>
      <c r="AS13" s="68"/>
      <c r="AT13" s="69"/>
      <c r="AU13" s="69"/>
      <c r="AV13" s="70"/>
      <c r="AW13" s="66"/>
      <c r="AX13" s="67"/>
      <c r="AY13" s="71"/>
      <c r="AZ13" s="66"/>
      <c r="BA13" s="67"/>
      <c r="BB13" s="71"/>
      <c r="BC13" s="66"/>
      <c r="BD13" s="67"/>
      <c r="BE13" s="71"/>
      <c r="BF13" s="66"/>
      <c r="BG13" s="66"/>
      <c r="BH13" s="70"/>
      <c r="BI13" s="66"/>
      <c r="BJ13" s="66"/>
      <c r="BK13" s="70"/>
      <c r="BL13" s="66"/>
      <c r="BM13" s="66"/>
      <c r="BN13" s="72"/>
    </row>
    <row r="14" spans="1:66" ht="14.25" hidden="1" x14ac:dyDescent="0.2">
      <c r="A14" s="73"/>
      <c r="B14" s="74" t="s">
        <v>15</v>
      </c>
      <c r="C14" s="55">
        <v>17</v>
      </c>
      <c r="D14" s="56"/>
      <c r="E14" s="57">
        <v>18</v>
      </c>
      <c r="F14" s="56"/>
      <c r="G14" s="58"/>
      <c r="H14" s="59"/>
      <c r="I14" s="58"/>
      <c r="J14" s="59"/>
      <c r="K14" s="58"/>
      <c r="L14" s="59"/>
      <c r="M14" s="58"/>
      <c r="N14" s="59"/>
      <c r="O14" s="58"/>
      <c r="P14" s="59"/>
      <c r="Q14" s="58">
        <v>46</v>
      </c>
      <c r="R14" s="59"/>
      <c r="S14" s="58">
        <v>46</v>
      </c>
      <c r="T14" s="59"/>
      <c r="U14" s="58">
        <v>37</v>
      </c>
      <c r="V14" s="59"/>
      <c r="W14" s="60">
        <v>61</v>
      </c>
      <c r="X14" s="61"/>
      <c r="Y14" s="57">
        <v>54</v>
      </c>
      <c r="Z14" s="61"/>
      <c r="AA14" s="62">
        <v>17</v>
      </c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3"/>
      <c r="AO14" s="64"/>
      <c r="AP14" s="65"/>
      <c r="AQ14" s="66"/>
      <c r="AR14" s="67"/>
      <c r="AS14" s="68"/>
      <c r="AT14" s="69"/>
      <c r="AU14" s="69"/>
      <c r="AV14" s="70"/>
      <c r="AW14" s="66"/>
      <c r="AX14" s="67"/>
      <c r="AY14" s="71"/>
      <c r="AZ14" s="66"/>
      <c r="BA14" s="67"/>
      <c r="BB14" s="71"/>
      <c r="BC14" s="66"/>
      <c r="BD14" s="67"/>
      <c r="BE14" s="71"/>
      <c r="BF14" s="66"/>
      <c r="BG14" s="66"/>
      <c r="BH14" s="70"/>
      <c r="BI14" s="66"/>
      <c r="BJ14" s="66"/>
      <c r="BK14" s="70"/>
      <c r="BL14" s="66"/>
      <c r="BM14" s="66"/>
      <c r="BN14" s="72"/>
    </row>
    <row r="15" spans="1:66" ht="14.25" hidden="1" x14ac:dyDescent="0.2">
      <c r="A15" s="73"/>
      <c r="B15" s="74" t="s">
        <v>16</v>
      </c>
      <c r="C15" s="57">
        <v>726</v>
      </c>
      <c r="D15" s="56"/>
      <c r="E15" s="57">
        <v>680</v>
      </c>
      <c r="F15" s="56"/>
      <c r="G15" s="58">
        <v>642</v>
      </c>
      <c r="H15" s="59"/>
      <c r="I15" s="58">
        <v>689</v>
      </c>
      <c r="J15" s="59"/>
      <c r="K15" s="58">
        <v>886</v>
      </c>
      <c r="L15" s="59"/>
      <c r="M15" s="58">
        <v>935</v>
      </c>
      <c r="N15" s="59"/>
      <c r="O15" s="58">
        <v>877</v>
      </c>
      <c r="P15" s="59"/>
      <c r="Q15" s="58">
        <f>940-1</f>
        <v>939</v>
      </c>
      <c r="R15" s="59"/>
      <c r="S15" s="58">
        <v>945</v>
      </c>
      <c r="T15" s="59"/>
      <c r="U15" s="58">
        <v>908</v>
      </c>
      <c r="V15" s="59"/>
      <c r="W15" s="60">
        <v>947</v>
      </c>
      <c r="X15" s="61"/>
      <c r="Y15" s="57">
        <v>981</v>
      </c>
      <c r="Z15" s="61"/>
      <c r="AA15" s="62">
        <f>SUM(AA7:AA14)</f>
        <v>956</v>
      </c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3"/>
      <c r="AO15" s="64"/>
      <c r="AP15" s="65"/>
      <c r="AQ15" s="66"/>
      <c r="AR15" s="67"/>
      <c r="AS15" s="68"/>
      <c r="AT15" s="69"/>
      <c r="AU15" s="69"/>
      <c r="AV15" s="70"/>
      <c r="AW15" s="66"/>
      <c r="AX15" s="67"/>
      <c r="AY15" s="71"/>
      <c r="AZ15" s="66"/>
      <c r="BA15" s="67"/>
      <c r="BB15" s="71"/>
      <c r="BC15" s="66"/>
      <c r="BD15" s="67"/>
      <c r="BE15" s="71"/>
      <c r="BF15" s="66"/>
      <c r="BG15" s="66"/>
      <c r="BH15" s="70"/>
      <c r="BI15" s="66"/>
      <c r="BJ15" s="66"/>
      <c r="BK15" s="70"/>
      <c r="BL15" s="66"/>
      <c r="BM15" s="66"/>
      <c r="BN15" s="72"/>
    </row>
    <row r="16" spans="1:66" ht="14.25" hidden="1" x14ac:dyDescent="0.2">
      <c r="A16" s="73"/>
      <c r="B16" s="74"/>
      <c r="C16" s="55"/>
      <c r="D16" s="56"/>
      <c r="E16" s="55"/>
      <c r="F16" s="56"/>
      <c r="G16" s="58"/>
      <c r="H16" s="59"/>
      <c r="I16" s="58"/>
      <c r="J16" s="59"/>
      <c r="K16" s="58"/>
      <c r="L16" s="59"/>
      <c r="M16" s="58"/>
      <c r="N16" s="59"/>
      <c r="O16" s="58"/>
      <c r="P16" s="59"/>
      <c r="Q16" s="58"/>
      <c r="R16" s="59"/>
      <c r="S16" s="58"/>
      <c r="T16" s="59"/>
      <c r="U16" s="58"/>
      <c r="V16" s="59"/>
      <c r="W16" s="60"/>
      <c r="X16" s="61"/>
      <c r="Y16" s="57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3"/>
      <c r="AO16" s="64"/>
      <c r="AP16" s="65"/>
      <c r="AQ16" s="66"/>
      <c r="AR16" s="67"/>
      <c r="AS16" s="68"/>
      <c r="AT16" s="69"/>
      <c r="AU16" s="69"/>
      <c r="AV16" s="70"/>
      <c r="AW16" s="66"/>
      <c r="AX16" s="67"/>
      <c r="AY16" s="71"/>
      <c r="AZ16" s="66"/>
      <c r="BA16" s="67"/>
      <c r="BB16" s="71"/>
      <c r="BC16" s="66"/>
      <c r="BD16" s="67"/>
      <c r="BE16" s="71"/>
      <c r="BF16" s="66"/>
      <c r="BG16" s="66"/>
      <c r="BH16" s="70"/>
      <c r="BI16" s="66"/>
      <c r="BJ16" s="66"/>
      <c r="BK16" s="70"/>
      <c r="BL16" s="66"/>
      <c r="BM16" s="66"/>
      <c r="BN16" s="72"/>
    </row>
    <row r="17" spans="1:71" ht="14.25" x14ac:dyDescent="0.2">
      <c r="A17" s="43" t="s">
        <v>17</v>
      </c>
      <c r="B17" s="44"/>
      <c r="C17" s="6"/>
      <c r="D17" s="7"/>
      <c r="E17" s="6"/>
      <c r="F17" s="7"/>
      <c r="G17" s="8"/>
      <c r="H17" s="9"/>
      <c r="I17" s="8"/>
      <c r="J17" s="9"/>
      <c r="K17" s="8"/>
      <c r="L17" s="9"/>
      <c r="M17" s="8"/>
      <c r="N17" s="9"/>
      <c r="O17" s="8"/>
      <c r="P17" s="9"/>
      <c r="Q17" s="8"/>
      <c r="R17" s="9"/>
      <c r="S17" s="8"/>
      <c r="T17" s="9"/>
      <c r="U17" s="8"/>
      <c r="V17" s="9"/>
      <c r="W17" s="10"/>
      <c r="X17" s="11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45"/>
      <c r="AO17" s="15"/>
      <c r="AP17" s="46"/>
      <c r="AQ17" s="47"/>
      <c r="AR17" s="48"/>
      <c r="AS17" s="49"/>
      <c r="AT17" s="50"/>
      <c r="AU17" s="82"/>
      <c r="AV17" s="49"/>
      <c r="AW17" s="47"/>
      <c r="AX17" s="48"/>
      <c r="AY17" s="49"/>
      <c r="AZ17" s="47"/>
      <c r="BA17" s="48"/>
      <c r="BB17" s="49"/>
      <c r="BC17" s="47"/>
      <c r="BD17" s="48"/>
      <c r="BE17" s="49"/>
      <c r="BF17" s="47"/>
      <c r="BG17" s="47"/>
      <c r="BH17" s="51"/>
      <c r="BI17" s="47"/>
      <c r="BJ17" s="47"/>
      <c r="BK17" s="51"/>
      <c r="BL17" s="47"/>
      <c r="BM17" s="47"/>
      <c r="BN17" s="52"/>
    </row>
    <row r="18" spans="1:71" ht="14.25" x14ac:dyDescent="0.2">
      <c r="A18" s="83"/>
      <c r="B18" s="84" t="s">
        <v>8</v>
      </c>
      <c r="C18" s="55">
        <v>14</v>
      </c>
      <c r="D18" s="56">
        <f>C18/C7</f>
        <v>0.25454545454545452</v>
      </c>
      <c r="E18" s="55">
        <v>14</v>
      </c>
      <c r="F18" s="56">
        <f>E18/E7</f>
        <v>0.26415094339622641</v>
      </c>
      <c r="G18" s="58">
        <v>10</v>
      </c>
      <c r="H18" s="59">
        <f>G18/G7</f>
        <v>0.30303030303030304</v>
      </c>
      <c r="I18" s="58">
        <v>15</v>
      </c>
      <c r="J18" s="59">
        <f>I18/I7</f>
        <v>0.25</v>
      </c>
      <c r="K18" s="58">
        <v>11</v>
      </c>
      <c r="L18" s="59">
        <f>K18/K7</f>
        <v>0.24444444444444444</v>
      </c>
      <c r="M18" s="58">
        <v>13</v>
      </c>
      <c r="N18" s="59">
        <f>M18/M7</f>
        <v>0.31707317073170732</v>
      </c>
      <c r="O18" s="58">
        <v>9</v>
      </c>
      <c r="P18" s="59">
        <f>O18/O7</f>
        <v>0.25714285714285712</v>
      </c>
      <c r="Q18" s="58">
        <v>11</v>
      </c>
      <c r="R18" s="85">
        <f>Q18/Q7</f>
        <v>0.34375</v>
      </c>
      <c r="S18" s="58">
        <v>24</v>
      </c>
      <c r="T18" s="85">
        <f>S18/S7</f>
        <v>0.27906976744186046</v>
      </c>
      <c r="U18" s="86">
        <v>16</v>
      </c>
      <c r="V18" s="85">
        <f>U18/U7</f>
        <v>0.19047619047619047</v>
      </c>
      <c r="W18" s="87">
        <v>22</v>
      </c>
      <c r="X18" s="88">
        <f>W18/W7</f>
        <v>0.27848101265822783</v>
      </c>
      <c r="Y18" s="89">
        <v>18</v>
      </c>
      <c r="Z18" s="88">
        <f>Y18/Y7</f>
        <v>0.24</v>
      </c>
      <c r="AA18" s="88"/>
      <c r="AB18" s="88">
        <v>0.26</v>
      </c>
      <c r="AC18" s="88">
        <v>0.33</v>
      </c>
      <c r="AD18" s="90">
        <f>10+26</f>
        <v>36</v>
      </c>
      <c r="AE18" s="90">
        <f>69+60</f>
        <v>129</v>
      </c>
      <c r="AF18" s="88">
        <v>0.27906976744186046</v>
      </c>
      <c r="AG18" s="90">
        <v>36</v>
      </c>
      <c r="AH18" s="90">
        <v>115</v>
      </c>
      <c r="AI18" s="88">
        <v>0.31304347826086959</v>
      </c>
      <c r="AJ18" s="91">
        <v>44</v>
      </c>
      <c r="AK18" s="91">
        <v>132</v>
      </c>
      <c r="AL18" s="88">
        <v>0.33587786259541985</v>
      </c>
      <c r="AM18" s="91">
        <v>43</v>
      </c>
      <c r="AN18" s="92">
        <v>129</v>
      </c>
      <c r="AO18" s="93">
        <v>0.33333333333333331</v>
      </c>
      <c r="AP18" s="94">
        <v>0.32</v>
      </c>
      <c r="AQ18" s="95">
        <v>41</v>
      </c>
      <c r="AR18" s="96">
        <v>107</v>
      </c>
      <c r="AS18" s="97">
        <v>0.38317757009345793</v>
      </c>
      <c r="AT18" s="98">
        <v>41</v>
      </c>
      <c r="AU18" s="99">
        <v>96</v>
      </c>
      <c r="AV18" s="100">
        <v>0.42708333333333331</v>
      </c>
      <c r="AW18" s="95">
        <v>42</v>
      </c>
      <c r="AX18" s="96">
        <v>117</v>
      </c>
      <c r="AY18" s="100">
        <v>0.35897435897435898</v>
      </c>
      <c r="AZ18" s="95">
        <v>36</v>
      </c>
      <c r="BA18" s="96">
        <v>130</v>
      </c>
      <c r="BB18" s="100">
        <f>AZ18/BA18</f>
        <v>0.27692307692307694</v>
      </c>
      <c r="BC18" s="95">
        <v>53</v>
      </c>
      <c r="BD18" s="96">
        <v>149</v>
      </c>
      <c r="BE18" s="100">
        <f>BC18/BD18</f>
        <v>0.35570469798657717</v>
      </c>
      <c r="BF18" s="95">
        <v>68</v>
      </c>
      <c r="BG18" s="95">
        <v>172</v>
      </c>
      <c r="BH18" s="101">
        <f>BF18/BG18</f>
        <v>0.39534883720930231</v>
      </c>
      <c r="BI18" s="95">
        <v>59</v>
      </c>
      <c r="BJ18" s="95">
        <v>156</v>
      </c>
      <c r="BK18" s="101">
        <f>BI18/BJ18</f>
        <v>0.37820512820512819</v>
      </c>
      <c r="BL18" s="95">
        <v>57</v>
      </c>
      <c r="BM18" s="95">
        <v>182</v>
      </c>
      <c r="BN18" s="102">
        <f>BL18/BM18</f>
        <v>0.31318681318681318</v>
      </c>
    </row>
    <row r="19" spans="1:71" ht="14.25" x14ac:dyDescent="0.2">
      <c r="A19" s="103" t="s">
        <v>18</v>
      </c>
      <c r="B19" s="104"/>
      <c r="C19" s="55"/>
      <c r="D19" s="56"/>
      <c r="E19" s="55"/>
      <c r="F19" s="56"/>
      <c r="G19" s="58"/>
      <c r="H19" s="59"/>
      <c r="I19" s="58"/>
      <c r="J19" s="59"/>
      <c r="K19" s="58"/>
      <c r="L19" s="59"/>
      <c r="M19" s="58"/>
      <c r="N19" s="59"/>
      <c r="O19" s="58"/>
      <c r="P19" s="59"/>
      <c r="Q19" s="58">
        <v>1</v>
      </c>
      <c r="R19" s="85">
        <f>Q19/Q8</f>
        <v>0.25</v>
      </c>
      <c r="S19" s="58">
        <v>1</v>
      </c>
      <c r="T19" s="85">
        <f>S19/S8</f>
        <v>0.5</v>
      </c>
      <c r="U19" s="86">
        <v>1</v>
      </c>
      <c r="V19" s="85">
        <f>U19/U8</f>
        <v>0.25</v>
      </c>
      <c r="W19" s="87">
        <v>3</v>
      </c>
      <c r="X19" s="88">
        <f>W19/W8</f>
        <v>0.6</v>
      </c>
      <c r="Y19" s="89">
        <v>1</v>
      </c>
      <c r="Z19" s="88">
        <f>Y19/Y8</f>
        <v>0.5</v>
      </c>
      <c r="AA19" s="88"/>
      <c r="AB19" s="88">
        <v>0.33</v>
      </c>
      <c r="AC19" s="88">
        <v>0.4</v>
      </c>
      <c r="AD19" s="90">
        <f>2+2</f>
        <v>4</v>
      </c>
      <c r="AE19" s="90">
        <f>4+6</f>
        <v>10</v>
      </c>
      <c r="AF19" s="88">
        <v>0.4</v>
      </c>
      <c r="AG19" s="90">
        <v>3</v>
      </c>
      <c r="AH19" s="90">
        <v>6</v>
      </c>
      <c r="AI19" s="88">
        <v>0.5</v>
      </c>
      <c r="AJ19" s="91">
        <v>1</v>
      </c>
      <c r="AK19" s="91">
        <v>8</v>
      </c>
      <c r="AL19" s="88">
        <v>0.125</v>
      </c>
      <c r="AM19" s="91">
        <v>0</v>
      </c>
      <c r="AN19" s="92">
        <v>3</v>
      </c>
      <c r="AO19" s="93">
        <v>0</v>
      </c>
      <c r="AP19" s="94">
        <v>1</v>
      </c>
      <c r="AQ19" s="95">
        <v>1</v>
      </c>
      <c r="AR19" s="96">
        <v>4</v>
      </c>
      <c r="AS19" s="97">
        <v>0.25</v>
      </c>
      <c r="AT19" s="98">
        <v>0</v>
      </c>
      <c r="AU19" s="99">
        <v>0</v>
      </c>
      <c r="AV19" s="105" t="s">
        <v>19</v>
      </c>
      <c r="AW19" s="95">
        <v>8</v>
      </c>
      <c r="AX19" s="96">
        <v>12</v>
      </c>
      <c r="AY19" s="100">
        <v>0.66666666666666663</v>
      </c>
      <c r="AZ19" s="95">
        <v>6</v>
      </c>
      <c r="BA19" s="96">
        <v>12</v>
      </c>
      <c r="BB19" s="100">
        <f t="shared" ref="BB19:BB25" si="0">AZ19/BA19</f>
        <v>0.5</v>
      </c>
      <c r="BC19" s="95">
        <v>2</v>
      </c>
      <c r="BD19" s="96">
        <v>14</v>
      </c>
      <c r="BE19" s="100">
        <f t="shared" ref="BE19:BE26" si="1">BC19/BD19</f>
        <v>0.14285714285714285</v>
      </c>
      <c r="BF19" s="95">
        <v>6</v>
      </c>
      <c r="BG19" s="95">
        <v>13</v>
      </c>
      <c r="BH19" s="101">
        <f t="shared" ref="BH19:BH26" si="2">BF19/BG19</f>
        <v>0.46153846153846156</v>
      </c>
      <c r="BI19" s="95">
        <v>3</v>
      </c>
      <c r="BJ19" s="95">
        <v>11</v>
      </c>
      <c r="BK19" s="101">
        <f t="shared" ref="BK19:BK26" si="3">BI19/BJ19</f>
        <v>0.27272727272727271</v>
      </c>
      <c r="BL19" s="95">
        <v>4</v>
      </c>
      <c r="BM19" s="95">
        <v>20</v>
      </c>
      <c r="BN19" s="102">
        <f t="shared" ref="BN19:BN26" si="4">BL19/BM19</f>
        <v>0.2</v>
      </c>
    </row>
    <row r="20" spans="1:71" ht="14.25" x14ac:dyDescent="0.2">
      <c r="A20" s="106"/>
      <c r="B20" s="84" t="s">
        <v>20</v>
      </c>
      <c r="C20" s="55"/>
      <c r="D20" s="56"/>
      <c r="E20" s="55"/>
      <c r="F20" s="56"/>
      <c r="G20" s="58"/>
      <c r="H20" s="59"/>
      <c r="I20" s="58"/>
      <c r="J20" s="59"/>
      <c r="K20" s="58"/>
      <c r="L20" s="59"/>
      <c r="M20" s="58"/>
      <c r="N20" s="59"/>
      <c r="O20" s="58"/>
      <c r="P20" s="59"/>
      <c r="Q20" s="58"/>
      <c r="R20" s="76"/>
      <c r="S20" s="77"/>
      <c r="T20" s="76"/>
      <c r="U20" s="78"/>
      <c r="V20" s="76"/>
      <c r="W20" s="79"/>
      <c r="X20" s="80"/>
      <c r="Y20" s="81"/>
      <c r="Z20" s="80"/>
      <c r="AA20" s="80"/>
      <c r="AB20" s="88">
        <v>0.32</v>
      </c>
      <c r="AC20" s="88">
        <v>0.44</v>
      </c>
      <c r="AD20" s="90">
        <f>4+4</f>
        <v>8</v>
      </c>
      <c r="AE20" s="90">
        <f>21+21</f>
        <v>42</v>
      </c>
      <c r="AF20" s="88">
        <v>0.19047619047619047</v>
      </c>
      <c r="AG20" s="90">
        <v>16</v>
      </c>
      <c r="AH20" s="90">
        <v>35</v>
      </c>
      <c r="AI20" s="88">
        <v>0.45714285714285713</v>
      </c>
      <c r="AJ20" s="91">
        <v>8</v>
      </c>
      <c r="AK20" s="91">
        <v>36</v>
      </c>
      <c r="AL20" s="88">
        <v>0.22222222222222221</v>
      </c>
      <c r="AM20" s="91">
        <v>11</v>
      </c>
      <c r="AN20" s="92">
        <v>40</v>
      </c>
      <c r="AO20" s="93">
        <v>0.27500000000000002</v>
      </c>
      <c r="AP20" s="94">
        <v>0.39</v>
      </c>
      <c r="AQ20" s="95">
        <v>15</v>
      </c>
      <c r="AR20" s="96">
        <v>42</v>
      </c>
      <c r="AS20" s="97">
        <v>0.35714285714285715</v>
      </c>
      <c r="AT20" s="98">
        <v>18</v>
      </c>
      <c r="AU20" s="99">
        <v>33</v>
      </c>
      <c r="AV20" s="100">
        <v>0.54545454545454541</v>
      </c>
      <c r="AW20" s="95">
        <v>9</v>
      </c>
      <c r="AX20" s="96">
        <v>37</v>
      </c>
      <c r="AY20" s="100">
        <v>0.24324324324324326</v>
      </c>
      <c r="AZ20" s="95">
        <v>24</v>
      </c>
      <c r="BA20" s="96">
        <v>49</v>
      </c>
      <c r="BB20" s="100">
        <f t="shared" si="0"/>
        <v>0.48979591836734693</v>
      </c>
      <c r="BC20" s="95">
        <v>23</v>
      </c>
      <c r="BD20" s="96">
        <v>61</v>
      </c>
      <c r="BE20" s="100">
        <f t="shared" si="1"/>
        <v>0.37704918032786883</v>
      </c>
      <c r="BF20" s="95">
        <v>23</v>
      </c>
      <c r="BG20" s="95">
        <v>56</v>
      </c>
      <c r="BH20" s="101">
        <f t="shared" si="2"/>
        <v>0.4107142857142857</v>
      </c>
      <c r="BI20" s="95">
        <v>26</v>
      </c>
      <c r="BJ20" s="95">
        <v>53</v>
      </c>
      <c r="BK20" s="101">
        <f t="shared" si="3"/>
        <v>0.49056603773584906</v>
      </c>
      <c r="BL20" s="95">
        <v>28</v>
      </c>
      <c r="BM20" s="95">
        <v>80</v>
      </c>
      <c r="BN20" s="102">
        <f t="shared" si="4"/>
        <v>0.35</v>
      </c>
    </row>
    <row r="21" spans="1:71" ht="14.25" x14ac:dyDescent="0.2">
      <c r="A21" s="103" t="s">
        <v>11</v>
      </c>
      <c r="B21" s="104"/>
      <c r="C21" s="55"/>
      <c r="D21" s="56"/>
      <c r="E21" s="55"/>
      <c r="F21" s="56"/>
      <c r="G21" s="58"/>
      <c r="H21" s="59"/>
      <c r="I21" s="58"/>
      <c r="J21" s="59"/>
      <c r="K21" s="58"/>
      <c r="L21" s="59"/>
      <c r="M21" s="58"/>
      <c r="N21" s="59"/>
      <c r="O21" s="58"/>
      <c r="P21" s="59"/>
      <c r="Q21" s="58">
        <v>4</v>
      </c>
      <c r="R21" s="85">
        <f>Q21/Q10</f>
        <v>0.33333333333333331</v>
      </c>
      <c r="S21" s="58">
        <v>8</v>
      </c>
      <c r="T21" s="85">
        <f>S21/S10</f>
        <v>0.29629629629629628</v>
      </c>
      <c r="U21" s="86">
        <v>8</v>
      </c>
      <c r="V21" s="85">
        <f>U21/U10</f>
        <v>0.34782608695652173</v>
      </c>
      <c r="W21" s="87">
        <v>15</v>
      </c>
      <c r="X21" s="88">
        <f>W21/W10</f>
        <v>0.45454545454545453</v>
      </c>
      <c r="Y21" s="89">
        <v>10</v>
      </c>
      <c r="Z21" s="88">
        <f>Y21/Y10</f>
        <v>0.43478260869565216</v>
      </c>
      <c r="AA21" s="88"/>
      <c r="AB21" s="88">
        <v>0.4</v>
      </c>
      <c r="AC21" s="88">
        <v>0.3</v>
      </c>
      <c r="AD21" s="90">
        <f>2+5</f>
        <v>7</v>
      </c>
      <c r="AE21" s="90">
        <f>11+18</f>
        <v>29</v>
      </c>
      <c r="AF21" s="88">
        <v>0.2413793103448276</v>
      </c>
      <c r="AG21" s="90">
        <v>16</v>
      </c>
      <c r="AH21" s="90">
        <v>40</v>
      </c>
      <c r="AI21" s="88">
        <v>0.4</v>
      </c>
      <c r="AJ21" s="91">
        <v>18</v>
      </c>
      <c r="AK21" s="91">
        <v>55</v>
      </c>
      <c r="AL21" s="88">
        <v>0.32727272727272727</v>
      </c>
      <c r="AM21" s="91">
        <v>35</v>
      </c>
      <c r="AN21" s="92">
        <v>72</v>
      </c>
      <c r="AO21" s="93">
        <v>0.4861111111111111</v>
      </c>
      <c r="AP21" s="94">
        <v>0.33</v>
      </c>
      <c r="AQ21" s="95">
        <v>27</v>
      </c>
      <c r="AR21" s="96">
        <v>65</v>
      </c>
      <c r="AS21" s="97">
        <v>0.41538461538461541</v>
      </c>
      <c r="AT21" s="98">
        <v>22</v>
      </c>
      <c r="AU21" s="99">
        <v>62</v>
      </c>
      <c r="AV21" s="100">
        <v>0.35483870967741937</v>
      </c>
      <c r="AW21" s="95">
        <v>17</v>
      </c>
      <c r="AX21" s="96">
        <v>49</v>
      </c>
      <c r="AY21" s="100">
        <v>0.34693877551020408</v>
      </c>
      <c r="AZ21" s="95">
        <v>26</v>
      </c>
      <c r="BA21" s="96">
        <v>58</v>
      </c>
      <c r="BB21" s="100">
        <f t="shared" si="0"/>
        <v>0.44827586206896552</v>
      </c>
      <c r="BC21" s="95">
        <v>27</v>
      </c>
      <c r="BD21" s="96">
        <v>61</v>
      </c>
      <c r="BE21" s="100">
        <f t="shared" si="1"/>
        <v>0.44262295081967212</v>
      </c>
      <c r="BF21" s="95">
        <v>19</v>
      </c>
      <c r="BG21" s="95">
        <v>68</v>
      </c>
      <c r="BH21" s="101">
        <f t="shared" si="2"/>
        <v>0.27941176470588236</v>
      </c>
      <c r="BI21" s="95">
        <v>30</v>
      </c>
      <c r="BJ21" s="95">
        <v>78</v>
      </c>
      <c r="BK21" s="101">
        <f t="shared" si="3"/>
        <v>0.38461538461538464</v>
      </c>
      <c r="BL21" s="95">
        <v>34</v>
      </c>
      <c r="BM21" s="95">
        <v>88</v>
      </c>
      <c r="BN21" s="102">
        <f t="shared" si="4"/>
        <v>0.38636363636363635</v>
      </c>
    </row>
    <row r="22" spans="1:71" ht="14.25" x14ac:dyDescent="0.2">
      <c r="A22" s="106"/>
      <c r="B22" s="84" t="s">
        <v>21</v>
      </c>
      <c r="C22" s="55"/>
      <c r="D22" s="56"/>
      <c r="E22" s="55"/>
      <c r="F22" s="56"/>
      <c r="G22" s="58"/>
      <c r="H22" s="59"/>
      <c r="I22" s="58"/>
      <c r="J22" s="59"/>
      <c r="K22" s="58"/>
      <c r="L22" s="59"/>
      <c r="M22" s="58"/>
      <c r="N22" s="59"/>
      <c r="O22" s="58"/>
      <c r="P22" s="59"/>
      <c r="Q22" s="58"/>
      <c r="R22" s="76"/>
      <c r="S22" s="77"/>
      <c r="T22" s="76"/>
      <c r="U22" s="78"/>
      <c r="V22" s="76"/>
      <c r="W22" s="79"/>
      <c r="X22" s="80"/>
      <c r="Y22" s="81"/>
      <c r="Z22" s="80"/>
      <c r="AA22" s="80"/>
      <c r="AB22" s="80"/>
      <c r="AC22" s="80"/>
      <c r="AD22" s="80"/>
      <c r="AE22" s="80"/>
      <c r="AF22" s="80"/>
      <c r="AG22" s="107"/>
      <c r="AH22" s="107"/>
      <c r="AI22" s="80"/>
      <c r="AJ22" s="80"/>
      <c r="AK22" s="80"/>
      <c r="AL22" s="80"/>
      <c r="AM22" s="108">
        <v>0</v>
      </c>
      <c r="AN22" s="109">
        <v>2</v>
      </c>
      <c r="AO22" s="93">
        <v>0</v>
      </c>
      <c r="AP22" s="94" t="s">
        <v>22</v>
      </c>
      <c r="AQ22" s="95">
        <v>0</v>
      </c>
      <c r="AR22" s="96">
        <v>1</v>
      </c>
      <c r="AS22" s="97">
        <v>0</v>
      </c>
      <c r="AT22" s="98">
        <v>1</v>
      </c>
      <c r="AU22" s="99">
        <v>2</v>
      </c>
      <c r="AV22" s="100">
        <v>0.5</v>
      </c>
      <c r="AW22" s="95">
        <v>1</v>
      </c>
      <c r="AX22" s="96">
        <v>1</v>
      </c>
      <c r="AY22" s="100">
        <v>1</v>
      </c>
      <c r="AZ22" s="95">
        <v>2</v>
      </c>
      <c r="BA22" s="96">
        <v>4</v>
      </c>
      <c r="BB22" s="100">
        <f t="shared" si="0"/>
        <v>0.5</v>
      </c>
      <c r="BC22" s="95">
        <v>1</v>
      </c>
      <c r="BD22" s="96">
        <v>3</v>
      </c>
      <c r="BE22" s="100">
        <f t="shared" si="1"/>
        <v>0.33333333333333331</v>
      </c>
      <c r="BF22" s="95">
        <v>1</v>
      </c>
      <c r="BG22" s="95">
        <v>2</v>
      </c>
      <c r="BH22" s="101">
        <f t="shared" si="2"/>
        <v>0.5</v>
      </c>
      <c r="BI22" s="95">
        <v>1</v>
      </c>
      <c r="BJ22" s="95">
        <v>1</v>
      </c>
      <c r="BK22" s="101">
        <f t="shared" si="3"/>
        <v>1</v>
      </c>
      <c r="BL22" s="95">
        <v>0</v>
      </c>
      <c r="BM22" s="95">
        <v>2</v>
      </c>
      <c r="BN22" s="102">
        <f t="shared" si="4"/>
        <v>0</v>
      </c>
    </row>
    <row r="23" spans="1:71" ht="14.25" x14ac:dyDescent="0.2">
      <c r="A23" s="83"/>
      <c r="B23" s="84" t="s">
        <v>23</v>
      </c>
      <c r="C23" s="55">
        <v>278</v>
      </c>
      <c r="D23" s="56">
        <f>C23/C11</f>
        <v>0.42507645259938837</v>
      </c>
      <c r="E23" s="55">
        <v>245</v>
      </c>
      <c r="F23" s="56">
        <f>E23/E11</f>
        <v>0.40229885057471265</v>
      </c>
      <c r="G23" s="58">
        <v>305</v>
      </c>
      <c r="H23" s="59">
        <f>G23/G11</f>
        <v>0.5160744500846024</v>
      </c>
      <c r="I23" s="58">
        <v>291</v>
      </c>
      <c r="J23" s="59">
        <f>I23/I11</f>
        <v>0.47626841243862522</v>
      </c>
      <c r="K23" s="58">
        <v>403</v>
      </c>
      <c r="L23" s="59">
        <f>K23/K11</f>
        <v>0.49266503667481665</v>
      </c>
      <c r="M23" s="58">
        <v>374</v>
      </c>
      <c r="N23" s="59">
        <f>M23/M11</f>
        <v>0.48071979434447298</v>
      </c>
      <c r="O23" s="58">
        <v>418</v>
      </c>
      <c r="P23" s="59">
        <f>O23/O11</f>
        <v>0.54640522875816988</v>
      </c>
      <c r="Q23" s="58">
        <v>442</v>
      </c>
      <c r="R23" s="85">
        <f>Q23/Q11</f>
        <v>0.53446191051995162</v>
      </c>
      <c r="S23" s="58">
        <v>365</v>
      </c>
      <c r="T23" s="85">
        <f>S23/S11</f>
        <v>0.48731642189586116</v>
      </c>
      <c r="U23" s="86">
        <v>361</v>
      </c>
      <c r="V23" s="85">
        <f>U23/U11</f>
        <v>0.5</v>
      </c>
      <c r="W23" s="87">
        <v>342</v>
      </c>
      <c r="X23" s="88">
        <f>W23/W11</f>
        <v>0.47899159663865548</v>
      </c>
      <c r="Y23" s="89">
        <v>392</v>
      </c>
      <c r="Z23" s="88">
        <f>Y23/Y11</f>
        <v>0.49184441656210792</v>
      </c>
      <c r="AA23" s="88"/>
      <c r="AB23" s="88">
        <v>0.5</v>
      </c>
      <c r="AC23" s="88">
        <v>0.53</v>
      </c>
      <c r="AD23" s="90">
        <f>154+322</f>
        <v>476</v>
      </c>
      <c r="AE23" s="90">
        <f>389+538</f>
        <v>927</v>
      </c>
      <c r="AF23" s="88">
        <v>0.51403887688984884</v>
      </c>
      <c r="AG23" s="90">
        <v>460</v>
      </c>
      <c r="AH23" s="90">
        <v>995</v>
      </c>
      <c r="AI23" s="88">
        <v>0.46277665995975853</v>
      </c>
      <c r="AJ23" s="91">
        <v>501</v>
      </c>
      <c r="AK23" s="91">
        <v>1033</v>
      </c>
      <c r="AL23" s="88">
        <v>0.48546511627906974</v>
      </c>
      <c r="AM23" s="91">
        <v>485</v>
      </c>
      <c r="AN23" s="92">
        <v>950</v>
      </c>
      <c r="AO23" s="93">
        <v>0.51106427818756583</v>
      </c>
      <c r="AP23" s="94">
        <v>0.53</v>
      </c>
      <c r="AQ23" s="95">
        <v>465</v>
      </c>
      <c r="AR23" s="96">
        <v>882</v>
      </c>
      <c r="AS23" s="97">
        <v>0.52721088435374153</v>
      </c>
      <c r="AT23" s="98">
        <v>497</v>
      </c>
      <c r="AU23" s="99">
        <v>906</v>
      </c>
      <c r="AV23" s="100">
        <v>0.54856512141280356</v>
      </c>
      <c r="AW23" s="95">
        <v>465</v>
      </c>
      <c r="AX23" s="96">
        <v>871</v>
      </c>
      <c r="AY23" s="100">
        <v>0.53386911595866815</v>
      </c>
      <c r="AZ23" s="95">
        <v>472</v>
      </c>
      <c r="BA23" s="96">
        <v>876</v>
      </c>
      <c r="BB23" s="100">
        <f t="shared" si="0"/>
        <v>0.53881278538812782</v>
      </c>
      <c r="BC23" s="95">
        <v>529</v>
      </c>
      <c r="BD23" s="96">
        <v>967</v>
      </c>
      <c r="BE23" s="100">
        <f t="shared" si="1"/>
        <v>0.54705274043433294</v>
      </c>
      <c r="BF23" s="95">
        <v>500</v>
      </c>
      <c r="BG23" s="95">
        <v>951</v>
      </c>
      <c r="BH23" s="101">
        <f t="shared" si="2"/>
        <v>0.52576235541535221</v>
      </c>
      <c r="BI23" s="95">
        <v>504</v>
      </c>
      <c r="BJ23" s="95">
        <v>924</v>
      </c>
      <c r="BK23" s="101">
        <f t="shared" si="3"/>
        <v>0.54545454545454541</v>
      </c>
      <c r="BL23" s="95">
        <v>516</v>
      </c>
      <c r="BM23" s="95">
        <v>1037</v>
      </c>
      <c r="BN23" s="102">
        <f t="shared" si="4"/>
        <v>0.49758919961427195</v>
      </c>
    </row>
    <row r="24" spans="1:71" ht="14.25" x14ac:dyDescent="0.2">
      <c r="A24" s="103" t="s">
        <v>24</v>
      </c>
      <c r="B24" s="104"/>
      <c r="C24" s="55"/>
      <c r="D24" s="56"/>
      <c r="E24" s="55"/>
      <c r="F24" s="56"/>
      <c r="G24" s="58"/>
      <c r="H24" s="59"/>
      <c r="I24" s="58"/>
      <c r="J24" s="59"/>
      <c r="K24" s="58"/>
      <c r="L24" s="59"/>
      <c r="M24" s="58"/>
      <c r="N24" s="59"/>
      <c r="O24" s="58"/>
      <c r="P24" s="59"/>
      <c r="Q24" s="58">
        <v>5</v>
      </c>
      <c r="R24" s="85">
        <f>Q24/Q12</f>
        <v>0.83333333333333337</v>
      </c>
      <c r="S24" s="58">
        <v>1</v>
      </c>
      <c r="T24" s="85">
        <f>S24/S12</f>
        <v>0.16666666666666666</v>
      </c>
      <c r="U24" s="86">
        <v>1</v>
      </c>
      <c r="V24" s="85">
        <f>U24/U12</f>
        <v>0.16666666666666666</v>
      </c>
      <c r="W24" s="87">
        <v>1</v>
      </c>
      <c r="X24" s="88">
        <f>W24/W12</f>
        <v>9.0909090909090912E-2</v>
      </c>
      <c r="Y24" s="89">
        <v>2</v>
      </c>
      <c r="Z24" s="88">
        <f>Y24/Y12</f>
        <v>0.4</v>
      </c>
      <c r="AA24" s="88"/>
      <c r="AB24" s="88">
        <v>0.6</v>
      </c>
      <c r="AC24" s="88">
        <v>0.33</v>
      </c>
      <c r="AD24" s="90">
        <v>1</v>
      </c>
      <c r="AE24" s="90">
        <v>1</v>
      </c>
      <c r="AF24" s="88">
        <v>1</v>
      </c>
      <c r="AG24" s="90">
        <v>1</v>
      </c>
      <c r="AH24" s="90">
        <v>3</v>
      </c>
      <c r="AI24" s="88">
        <v>0.33333333333333331</v>
      </c>
      <c r="AJ24" s="91">
        <v>1</v>
      </c>
      <c r="AK24" s="91">
        <v>7</v>
      </c>
      <c r="AL24" s="88">
        <v>0.14285714285714285</v>
      </c>
      <c r="AM24" s="91">
        <v>1</v>
      </c>
      <c r="AN24" s="92">
        <v>5</v>
      </c>
      <c r="AO24" s="93">
        <v>0.2</v>
      </c>
      <c r="AP24" s="94">
        <v>0.44</v>
      </c>
      <c r="AQ24" s="95">
        <v>6</v>
      </c>
      <c r="AR24" s="96">
        <v>14</v>
      </c>
      <c r="AS24" s="97">
        <v>0.42857142857142855</v>
      </c>
      <c r="AT24" s="98">
        <v>2</v>
      </c>
      <c r="AU24" s="99">
        <v>15</v>
      </c>
      <c r="AV24" s="100">
        <v>0.13333333333333333</v>
      </c>
      <c r="AW24" s="95">
        <v>3</v>
      </c>
      <c r="AX24" s="96">
        <v>10</v>
      </c>
      <c r="AY24" s="100">
        <v>0.3</v>
      </c>
      <c r="AZ24" s="95">
        <v>2</v>
      </c>
      <c r="BA24" s="96">
        <v>6</v>
      </c>
      <c r="BB24" s="100">
        <f t="shared" si="0"/>
        <v>0.33333333333333331</v>
      </c>
      <c r="BC24" s="95">
        <v>2</v>
      </c>
      <c r="BD24" s="96">
        <v>7</v>
      </c>
      <c r="BE24" s="100">
        <f t="shared" si="1"/>
        <v>0.2857142857142857</v>
      </c>
      <c r="BF24" s="95">
        <v>4</v>
      </c>
      <c r="BG24" s="95">
        <v>8</v>
      </c>
      <c r="BH24" s="101">
        <f t="shared" si="2"/>
        <v>0.5</v>
      </c>
      <c r="BI24" s="95">
        <v>3</v>
      </c>
      <c r="BJ24" s="95">
        <v>7</v>
      </c>
      <c r="BK24" s="101">
        <f t="shared" si="3"/>
        <v>0.42857142857142855</v>
      </c>
      <c r="BL24" s="95">
        <v>2</v>
      </c>
      <c r="BM24" s="95">
        <v>5</v>
      </c>
      <c r="BN24" s="102">
        <f t="shared" si="4"/>
        <v>0.4</v>
      </c>
    </row>
    <row r="25" spans="1:71" ht="14.25" x14ac:dyDescent="0.2">
      <c r="A25" s="106"/>
      <c r="B25" s="84" t="s">
        <v>14</v>
      </c>
      <c r="C25" s="55"/>
      <c r="D25" s="56"/>
      <c r="E25" s="55"/>
      <c r="F25" s="56"/>
      <c r="G25" s="58"/>
      <c r="H25" s="59"/>
      <c r="I25" s="58"/>
      <c r="J25" s="59"/>
      <c r="K25" s="58"/>
      <c r="L25" s="59"/>
      <c r="M25" s="58"/>
      <c r="N25" s="59"/>
      <c r="O25" s="58"/>
      <c r="P25" s="59"/>
      <c r="Q25" s="58"/>
      <c r="R25" s="76"/>
      <c r="S25" s="77"/>
      <c r="T25" s="76"/>
      <c r="U25" s="78"/>
      <c r="V25" s="76"/>
      <c r="W25" s="79"/>
      <c r="X25" s="80"/>
      <c r="Y25" s="81"/>
      <c r="Z25" s="80"/>
      <c r="AA25" s="80"/>
      <c r="AB25" s="80"/>
      <c r="AC25" s="80"/>
      <c r="AD25" s="107"/>
      <c r="AE25" s="107"/>
      <c r="AF25" s="80"/>
      <c r="AG25" s="107"/>
      <c r="AH25" s="107"/>
      <c r="AI25" s="80"/>
      <c r="AJ25" s="80"/>
      <c r="AK25" s="80"/>
      <c r="AL25" s="80"/>
      <c r="AM25" s="91">
        <v>18</v>
      </c>
      <c r="AN25" s="92">
        <v>43</v>
      </c>
      <c r="AO25" s="93">
        <v>0.42857142857142855</v>
      </c>
      <c r="AP25" s="94">
        <v>0.56000000000000005</v>
      </c>
      <c r="AQ25" s="95">
        <v>24</v>
      </c>
      <c r="AR25" s="96">
        <v>54</v>
      </c>
      <c r="AS25" s="97">
        <v>0.44444444444444442</v>
      </c>
      <c r="AT25" s="98">
        <v>23</v>
      </c>
      <c r="AU25" s="99">
        <v>55</v>
      </c>
      <c r="AV25" s="100">
        <v>0.41818181818181815</v>
      </c>
      <c r="AW25" s="95">
        <v>5</v>
      </c>
      <c r="AX25" s="96">
        <v>18</v>
      </c>
      <c r="AY25" s="100">
        <v>0.27777777777777779</v>
      </c>
      <c r="AZ25" s="95">
        <v>3</v>
      </c>
      <c r="BA25" s="96">
        <v>10</v>
      </c>
      <c r="BB25" s="100">
        <f t="shared" si="0"/>
        <v>0.3</v>
      </c>
      <c r="BC25" s="95">
        <v>9</v>
      </c>
      <c r="BD25" s="96">
        <v>28</v>
      </c>
      <c r="BE25" s="100">
        <f t="shared" si="1"/>
        <v>0.32142857142857145</v>
      </c>
      <c r="BF25" s="95">
        <v>4</v>
      </c>
      <c r="BG25" s="95">
        <v>14</v>
      </c>
      <c r="BH25" s="101">
        <f t="shared" si="2"/>
        <v>0.2857142857142857</v>
      </c>
      <c r="BI25" s="95">
        <v>7</v>
      </c>
      <c r="BJ25" s="95">
        <v>20</v>
      </c>
      <c r="BK25" s="101">
        <f t="shared" si="3"/>
        <v>0.35</v>
      </c>
      <c r="BL25" s="95">
        <v>5</v>
      </c>
      <c r="BM25" s="95">
        <v>15</v>
      </c>
      <c r="BN25" s="102">
        <f t="shared" si="4"/>
        <v>0.33333333333333331</v>
      </c>
    </row>
    <row r="26" spans="1:71" ht="14.25" x14ac:dyDescent="0.2">
      <c r="A26" s="83"/>
      <c r="B26" s="84" t="s">
        <v>25</v>
      </c>
      <c r="C26" s="55">
        <v>4</v>
      </c>
      <c r="D26" s="56">
        <f>C26/C14</f>
        <v>0.23529411764705882</v>
      </c>
      <c r="E26" s="55">
        <v>4</v>
      </c>
      <c r="F26" s="56">
        <f>E26/E14</f>
        <v>0.22222222222222221</v>
      </c>
      <c r="G26" s="58"/>
      <c r="H26" s="59" t="e">
        <f>G26/G14</f>
        <v>#DIV/0!</v>
      </c>
      <c r="I26" s="58"/>
      <c r="J26" s="59" t="e">
        <f>I26/I14</f>
        <v>#DIV/0!</v>
      </c>
      <c r="K26" s="58"/>
      <c r="L26" s="59" t="e">
        <f>K26/K14</f>
        <v>#DIV/0!</v>
      </c>
      <c r="M26" s="58"/>
      <c r="N26" s="59" t="e">
        <f>M26/M14</f>
        <v>#DIV/0!</v>
      </c>
      <c r="O26" s="58"/>
      <c r="P26" s="59" t="e">
        <f>O26/O14</f>
        <v>#DIV/0!</v>
      </c>
      <c r="Q26" s="58">
        <v>21</v>
      </c>
      <c r="R26" s="85">
        <f>Q26/Q14</f>
        <v>0.45652173913043476</v>
      </c>
      <c r="S26" s="58">
        <v>21</v>
      </c>
      <c r="T26" s="85">
        <f>S26/S14</f>
        <v>0.45652173913043476</v>
      </c>
      <c r="U26" s="86">
        <v>16</v>
      </c>
      <c r="V26" s="85">
        <f>U26/U14</f>
        <v>0.43243243243243246</v>
      </c>
      <c r="W26" s="87">
        <v>31</v>
      </c>
      <c r="X26" s="88">
        <f>W26/W14</f>
        <v>0.50819672131147542</v>
      </c>
      <c r="Y26" s="89">
        <v>26</v>
      </c>
      <c r="Z26" s="88">
        <f>Y26/Y14</f>
        <v>0.48148148148148145</v>
      </c>
      <c r="AA26" s="88"/>
      <c r="AB26" s="88">
        <v>0.41</v>
      </c>
      <c r="AC26" s="88">
        <v>0.17</v>
      </c>
      <c r="AD26" s="90">
        <v>1</v>
      </c>
      <c r="AE26" s="90">
        <f>3+2</f>
        <v>5</v>
      </c>
      <c r="AF26" s="88">
        <v>0.2</v>
      </c>
      <c r="AG26" s="90">
        <v>1</v>
      </c>
      <c r="AH26" s="90">
        <v>5</v>
      </c>
      <c r="AI26" s="88">
        <v>0.2</v>
      </c>
      <c r="AJ26" s="91">
        <v>4</v>
      </c>
      <c r="AK26" s="91">
        <v>4</v>
      </c>
      <c r="AL26" s="88">
        <v>1</v>
      </c>
      <c r="AM26" s="91">
        <v>2</v>
      </c>
      <c r="AN26" s="92">
        <v>6</v>
      </c>
      <c r="AO26" s="93">
        <v>0.33333333333333331</v>
      </c>
      <c r="AP26" s="94">
        <v>0.27</v>
      </c>
      <c r="AQ26" s="95">
        <v>29</v>
      </c>
      <c r="AR26" s="96">
        <v>59</v>
      </c>
      <c r="AS26" s="97">
        <v>0.49152542372881358</v>
      </c>
      <c r="AT26" s="98">
        <v>35</v>
      </c>
      <c r="AU26" s="99">
        <v>70</v>
      </c>
      <c r="AV26" s="100">
        <v>0.5</v>
      </c>
      <c r="AW26" s="95">
        <v>15</v>
      </c>
      <c r="AX26" s="96">
        <v>25</v>
      </c>
      <c r="AY26" s="100">
        <v>0.6</v>
      </c>
      <c r="AZ26" s="95">
        <v>20</v>
      </c>
      <c r="BA26" s="96">
        <v>40</v>
      </c>
      <c r="BB26" s="100">
        <f>AZ26/BA26</f>
        <v>0.5</v>
      </c>
      <c r="BC26" s="95">
        <v>20</v>
      </c>
      <c r="BD26" s="96">
        <v>37</v>
      </c>
      <c r="BE26" s="100">
        <f t="shared" si="1"/>
        <v>0.54054054054054057</v>
      </c>
      <c r="BF26" s="95">
        <v>22</v>
      </c>
      <c r="BG26" s="95">
        <v>40</v>
      </c>
      <c r="BH26" s="101">
        <f t="shared" si="2"/>
        <v>0.55000000000000004</v>
      </c>
      <c r="BI26" s="95">
        <v>19</v>
      </c>
      <c r="BJ26" s="95">
        <v>34</v>
      </c>
      <c r="BK26" s="101">
        <f t="shared" si="3"/>
        <v>0.55882352941176472</v>
      </c>
      <c r="BL26" s="95">
        <v>12</v>
      </c>
      <c r="BM26" s="95">
        <v>37</v>
      </c>
      <c r="BN26" s="102">
        <f t="shared" si="4"/>
        <v>0.32432432432432434</v>
      </c>
    </row>
    <row r="27" spans="1:71" ht="14.25" x14ac:dyDescent="0.2">
      <c r="A27" s="110"/>
      <c r="B27" s="111" t="s">
        <v>16</v>
      </c>
      <c r="C27" s="112">
        <v>296</v>
      </c>
      <c r="D27" s="113">
        <f>C27/C15</f>
        <v>0.40771349862258954</v>
      </c>
      <c r="E27" s="112">
        <v>263</v>
      </c>
      <c r="F27" s="113">
        <f>E27/E15</f>
        <v>0.38676470588235295</v>
      </c>
      <c r="G27" s="114">
        <v>322</v>
      </c>
      <c r="H27" s="115">
        <f>G27/G15</f>
        <v>0.50155763239875384</v>
      </c>
      <c r="I27" s="114">
        <v>311</v>
      </c>
      <c r="J27" s="115">
        <f>I27/I15</f>
        <v>0.4513788098693759</v>
      </c>
      <c r="K27" s="114">
        <v>418</v>
      </c>
      <c r="L27" s="115">
        <f>K27/K15</f>
        <v>0.47178329571106092</v>
      </c>
      <c r="M27" s="114">
        <v>438</v>
      </c>
      <c r="N27" s="115">
        <f>M27/M15</f>
        <v>0.46844919786096256</v>
      </c>
      <c r="O27" s="114">
        <v>458</v>
      </c>
      <c r="P27" s="115">
        <f>O27/O15</f>
        <v>0.52223489167616877</v>
      </c>
      <c r="Q27" s="114">
        <v>488</v>
      </c>
      <c r="R27" s="116">
        <f>Q27/Q15</f>
        <v>0.51970181043663477</v>
      </c>
      <c r="S27" s="114">
        <v>429</v>
      </c>
      <c r="T27" s="116">
        <f>S27/S15</f>
        <v>0.45396825396825397</v>
      </c>
      <c r="U27" s="117">
        <v>417</v>
      </c>
      <c r="V27" s="116">
        <f>U27/U15</f>
        <v>0.45925110132158592</v>
      </c>
      <c r="W27" s="118">
        <v>433</v>
      </c>
      <c r="X27" s="119">
        <f>W27/W15</f>
        <v>0.45723336853220697</v>
      </c>
      <c r="Y27" s="120">
        <v>457</v>
      </c>
      <c r="Z27" s="119">
        <f>Y27/Y15</f>
        <v>0.46585117227319062</v>
      </c>
      <c r="AA27" s="119"/>
      <c r="AB27" s="119">
        <v>0.46</v>
      </c>
      <c r="AC27" s="119">
        <v>0.49</v>
      </c>
      <c r="AD27" s="121">
        <f>SUM(AD18:AD26)</f>
        <v>533</v>
      </c>
      <c r="AE27" s="121">
        <f>SUM(AE18:AE26)</f>
        <v>1143</v>
      </c>
      <c r="AF27" s="122">
        <v>0.46672504378283713</v>
      </c>
      <c r="AG27" s="121">
        <v>533</v>
      </c>
      <c r="AH27" s="121">
        <v>1199</v>
      </c>
      <c r="AI27" s="119">
        <v>0.44453711426188491</v>
      </c>
      <c r="AJ27" s="123">
        <v>577</v>
      </c>
      <c r="AK27" s="123">
        <v>1275</v>
      </c>
      <c r="AL27" s="119">
        <v>0.45326001571091906</v>
      </c>
      <c r="AM27" s="123">
        <v>595</v>
      </c>
      <c r="AN27" s="124">
        <v>1250</v>
      </c>
      <c r="AO27" s="125">
        <v>0.47676282051282054</v>
      </c>
      <c r="AP27" s="126">
        <v>0.49</v>
      </c>
      <c r="AQ27" s="127">
        <v>608</v>
      </c>
      <c r="AR27" s="128">
        <v>1228</v>
      </c>
      <c r="AS27" s="129">
        <v>0.49511400651465798</v>
      </c>
      <c r="AT27" s="130">
        <v>639</v>
      </c>
      <c r="AU27" s="131">
        <v>1239</v>
      </c>
      <c r="AV27" s="132">
        <v>0.5157384987893463</v>
      </c>
      <c r="AW27" s="127">
        <f>SUM(AW18:AW26)</f>
        <v>565</v>
      </c>
      <c r="AX27" s="128">
        <f>SUM(AX18:AX26)</f>
        <v>1140</v>
      </c>
      <c r="AY27" s="132">
        <v>0.49561403508771928</v>
      </c>
      <c r="AZ27" s="127">
        <f>SUM(AZ18:AZ26)</f>
        <v>591</v>
      </c>
      <c r="BA27" s="128">
        <v>1185</v>
      </c>
      <c r="BB27" s="132">
        <f>AZ27/BA27</f>
        <v>0.49873417721518987</v>
      </c>
      <c r="BC27" s="127">
        <f>SUM(BC18:BC26)</f>
        <v>666</v>
      </c>
      <c r="BD27" s="128">
        <f>SUM(BD18:BD26)</f>
        <v>1327</v>
      </c>
      <c r="BE27" s="132">
        <f>BC27/BD27</f>
        <v>0.50188394875659381</v>
      </c>
      <c r="BF27" s="127">
        <f>SUM(BF18:BF26)</f>
        <v>647</v>
      </c>
      <c r="BG27" s="127">
        <f>SUM(BG18:BG26)</f>
        <v>1324</v>
      </c>
      <c r="BH27" s="133">
        <f>BF27/BG27</f>
        <v>0.48867069486404835</v>
      </c>
      <c r="BI27" s="127">
        <f>SUM(BI18:BI26)</f>
        <v>652</v>
      </c>
      <c r="BJ27" s="127">
        <f>SUM(BJ18:BJ26)</f>
        <v>1284</v>
      </c>
      <c r="BK27" s="133">
        <f>BI27/BJ27</f>
        <v>0.50778816199376942</v>
      </c>
      <c r="BL27" s="127">
        <f>SUM(BL18:BL26)</f>
        <v>658</v>
      </c>
      <c r="BM27" s="127">
        <f>SUM(BM18:BM26)</f>
        <v>1466</v>
      </c>
      <c r="BN27" s="102">
        <f>BL27/BM27</f>
        <v>0.44884038199181447</v>
      </c>
    </row>
    <row r="28" spans="1:71" ht="12.75" customHeight="1" x14ac:dyDescent="0.2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6"/>
      <c r="AQ28" s="136"/>
      <c r="AR28" s="136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</row>
    <row r="29" spans="1:71" ht="14.25" x14ac:dyDescent="0.2">
      <c r="A29" s="43" t="s">
        <v>26</v>
      </c>
      <c r="B29" s="44"/>
      <c r="C29" s="6"/>
      <c r="D29" s="7"/>
      <c r="E29" s="6"/>
      <c r="F29" s="7"/>
      <c r="G29" s="8"/>
      <c r="H29" s="9"/>
      <c r="I29" s="8"/>
      <c r="J29" s="9"/>
      <c r="K29" s="8"/>
      <c r="L29" s="9"/>
      <c r="M29" s="8"/>
      <c r="N29" s="9"/>
      <c r="O29" s="8"/>
      <c r="P29" s="9"/>
      <c r="Q29" s="8"/>
      <c r="R29" s="138"/>
      <c r="S29" s="8"/>
      <c r="T29" s="138"/>
      <c r="U29" s="139"/>
      <c r="V29" s="138"/>
      <c r="W29" s="140"/>
      <c r="X29" s="141"/>
      <c r="Y29" s="142"/>
      <c r="Z29" s="141"/>
      <c r="AA29" s="141"/>
      <c r="AB29" s="141"/>
      <c r="AC29" s="141"/>
      <c r="AD29" s="143"/>
      <c r="AE29" s="143"/>
      <c r="AF29" s="141"/>
      <c r="AG29" s="143"/>
      <c r="AH29" s="143"/>
      <c r="AI29" s="141"/>
      <c r="AJ29" s="11"/>
      <c r="AK29" s="11"/>
      <c r="AL29" s="141"/>
      <c r="AM29" s="11"/>
      <c r="AN29" s="45"/>
      <c r="AO29" s="144"/>
      <c r="AP29" s="145"/>
      <c r="AQ29" s="146"/>
      <c r="AR29" s="146"/>
      <c r="AS29" s="147"/>
      <c r="AT29" s="148"/>
      <c r="AU29" s="148"/>
      <c r="AV29" s="147"/>
      <c r="AW29" s="146"/>
      <c r="AX29" s="146"/>
      <c r="AY29" s="147"/>
      <c r="AZ29" s="146"/>
      <c r="BA29" s="146"/>
      <c r="BB29" s="147"/>
      <c r="BC29" s="146"/>
      <c r="BD29" s="146"/>
      <c r="BE29" s="147"/>
      <c r="BF29" s="146"/>
      <c r="BG29" s="146"/>
      <c r="BH29" s="147"/>
      <c r="BI29" s="146"/>
      <c r="BJ29" s="146"/>
      <c r="BK29" s="147"/>
      <c r="BL29" s="146"/>
      <c r="BM29" s="146"/>
      <c r="BN29" s="149"/>
    </row>
    <row r="30" spans="1:71" ht="14.25" x14ac:dyDescent="0.2">
      <c r="A30" s="83"/>
      <c r="B30" s="84" t="s">
        <v>8</v>
      </c>
      <c r="C30" s="55">
        <v>22</v>
      </c>
      <c r="D30" s="56">
        <f>C30/C7</f>
        <v>0.4</v>
      </c>
      <c r="E30" s="55">
        <v>21</v>
      </c>
      <c r="F30" s="56">
        <f>E30/E7</f>
        <v>0.39622641509433965</v>
      </c>
      <c r="G30" s="58">
        <v>19</v>
      </c>
      <c r="H30" s="59">
        <f>G30/G7</f>
        <v>0.5757575757575758</v>
      </c>
      <c r="I30" s="58">
        <v>26</v>
      </c>
      <c r="J30" s="59">
        <f>I30/I7</f>
        <v>0.43333333333333335</v>
      </c>
      <c r="K30" s="58">
        <v>18</v>
      </c>
      <c r="L30" s="59">
        <f>K30/K7</f>
        <v>0.4</v>
      </c>
      <c r="M30" s="58">
        <v>16</v>
      </c>
      <c r="N30" s="59">
        <f>M30/M7</f>
        <v>0.3902439024390244</v>
      </c>
      <c r="O30" s="58">
        <v>19</v>
      </c>
      <c r="P30" s="59">
        <f>O30/O7</f>
        <v>0.54285714285714282</v>
      </c>
      <c r="Q30" s="58">
        <v>16</v>
      </c>
      <c r="R30" s="85">
        <f>Q30/Q7</f>
        <v>0.5</v>
      </c>
      <c r="S30" s="58">
        <v>44</v>
      </c>
      <c r="T30" s="85">
        <f>S30/S7</f>
        <v>0.51162790697674421</v>
      </c>
      <c r="U30" s="86">
        <v>38</v>
      </c>
      <c r="V30" s="85">
        <f>U30/U7</f>
        <v>0.45238095238095238</v>
      </c>
      <c r="W30" s="87">
        <v>45</v>
      </c>
      <c r="X30" s="88">
        <f>W30/W7</f>
        <v>0.569620253164557</v>
      </c>
      <c r="Y30" s="89">
        <v>35</v>
      </c>
      <c r="Z30" s="88">
        <f>Y30/Y7</f>
        <v>0.46666666666666667</v>
      </c>
      <c r="AA30" s="88"/>
      <c r="AB30" s="88">
        <v>0.51</v>
      </c>
      <c r="AC30" s="88">
        <v>0.56999999999999995</v>
      </c>
      <c r="AD30" s="90">
        <f>+AD18+11+16</f>
        <v>63</v>
      </c>
      <c r="AE30" s="90">
        <f>69+60</f>
        <v>129</v>
      </c>
      <c r="AF30" s="88">
        <v>0.48837209302325579</v>
      </c>
      <c r="AG30" s="90">
        <v>54</v>
      </c>
      <c r="AH30" s="90">
        <v>115</v>
      </c>
      <c r="AI30" s="88">
        <v>0.46956521739130436</v>
      </c>
      <c r="AJ30" s="91">
        <v>77</v>
      </c>
      <c r="AK30" s="91">
        <v>132</v>
      </c>
      <c r="AL30" s="88">
        <v>0.58778625954198471</v>
      </c>
      <c r="AM30" s="91">
        <v>77</v>
      </c>
      <c r="AN30" s="92">
        <v>129</v>
      </c>
      <c r="AO30" s="150">
        <v>0.5968992248062015</v>
      </c>
      <c r="AP30" s="94">
        <v>0.59</v>
      </c>
      <c r="AQ30" s="151">
        <v>60</v>
      </c>
      <c r="AR30" s="151">
        <v>107</v>
      </c>
      <c r="AS30" s="152">
        <v>0.56074766355140182</v>
      </c>
      <c r="AT30" s="153">
        <v>57</v>
      </c>
      <c r="AU30" s="98">
        <v>96</v>
      </c>
      <c r="AV30" s="154">
        <v>0.59375</v>
      </c>
      <c r="AW30" s="151">
        <v>67</v>
      </c>
      <c r="AX30" s="95">
        <v>117</v>
      </c>
      <c r="AY30" s="154">
        <v>0.57264957264957261</v>
      </c>
      <c r="AZ30" s="151">
        <v>76</v>
      </c>
      <c r="BA30" s="95">
        <v>130</v>
      </c>
      <c r="BB30" s="154">
        <f>AZ30/BA30</f>
        <v>0.58461538461538465</v>
      </c>
      <c r="BC30" s="151">
        <v>89</v>
      </c>
      <c r="BD30" s="95">
        <v>149</v>
      </c>
      <c r="BE30" s="154">
        <f>BC30/BD30</f>
        <v>0.59731543624161076</v>
      </c>
      <c r="BF30" s="151">
        <v>95</v>
      </c>
      <c r="BG30" s="95">
        <f>BG18</f>
        <v>172</v>
      </c>
      <c r="BH30" s="154">
        <f>BF30/BG30</f>
        <v>0.55232558139534882</v>
      </c>
      <c r="BI30" s="151">
        <v>89</v>
      </c>
      <c r="BJ30" s="95">
        <f>BJ18</f>
        <v>156</v>
      </c>
      <c r="BK30" s="154">
        <f>BI30/BJ30</f>
        <v>0.57051282051282048</v>
      </c>
      <c r="BL30" s="151">
        <v>85</v>
      </c>
      <c r="BM30" s="95">
        <f>BM18</f>
        <v>182</v>
      </c>
      <c r="BN30" s="155">
        <f>BL30/BM30</f>
        <v>0.46703296703296704</v>
      </c>
      <c r="BS30" s="156"/>
    </row>
    <row r="31" spans="1:71" ht="14.25" x14ac:dyDescent="0.2">
      <c r="A31" s="103" t="s">
        <v>18</v>
      </c>
      <c r="B31" s="104"/>
      <c r="C31" s="55"/>
      <c r="D31" s="56"/>
      <c r="E31" s="55"/>
      <c r="F31" s="56"/>
      <c r="G31" s="58"/>
      <c r="H31" s="59"/>
      <c r="I31" s="58"/>
      <c r="J31" s="59"/>
      <c r="K31" s="58"/>
      <c r="L31" s="59"/>
      <c r="M31" s="58"/>
      <c r="N31" s="59"/>
      <c r="O31" s="58"/>
      <c r="P31" s="59"/>
      <c r="Q31" s="58">
        <v>1</v>
      </c>
      <c r="R31" s="85">
        <f>Q31/Q8</f>
        <v>0.25</v>
      </c>
      <c r="S31" s="58">
        <v>1</v>
      </c>
      <c r="T31" s="85">
        <f>S31/S8</f>
        <v>0.5</v>
      </c>
      <c r="U31" s="86">
        <v>1</v>
      </c>
      <c r="V31" s="85">
        <f>U31/U8</f>
        <v>0.25</v>
      </c>
      <c r="W31" s="87">
        <v>5</v>
      </c>
      <c r="X31" s="88">
        <f>W31/W8</f>
        <v>1</v>
      </c>
      <c r="Y31" s="89">
        <v>2</v>
      </c>
      <c r="Z31" s="88">
        <f>Y31/Y8</f>
        <v>1</v>
      </c>
      <c r="AA31" s="88"/>
      <c r="AB31" s="88">
        <v>0.33</v>
      </c>
      <c r="AC31" s="88">
        <v>0.6</v>
      </c>
      <c r="AD31" s="90">
        <f>+AD19+2</f>
        <v>6</v>
      </c>
      <c r="AE31" s="90">
        <f>4+6</f>
        <v>10</v>
      </c>
      <c r="AF31" s="88">
        <v>0.6</v>
      </c>
      <c r="AG31" s="90">
        <v>4</v>
      </c>
      <c r="AH31" s="90">
        <v>6</v>
      </c>
      <c r="AI31" s="88">
        <v>0.66666666666666663</v>
      </c>
      <c r="AJ31" s="91">
        <v>4</v>
      </c>
      <c r="AK31" s="91">
        <v>8</v>
      </c>
      <c r="AL31" s="88">
        <v>0.5</v>
      </c>
      <c r="AM31" s="91">
        <v>0</v>
      </c>
      <c r="AN31" s="92">
        <v>3</v>
      </c>
      <c r="AO31" s="150">
        <v>0</v>
      </c>
      <c r="AP31" s="94">
        <v>1</v>
      </c>
      <c r="AQ31" s="151">
        <v>2</v>
      </c>
      <c r="AR31" s="151">
        <v>4</v>
      </c>
      <c r="AS31" s="152">
        <v>0.5</v>
      </c>
      <c r="AT31" s="153">
        <v>0</v>
      </c>
      <c r="AU31" s="99">
        <v>0</v>
      </c>
      <c r="AV31" s="105" t="s">
        <v>19</v>
      </c>
      <c r="AW31" s="151">
        <v>9</v>
      </c>
      <c r="AX31" s="95">
        <v>12</v>
      </c>
      <c r="AY31" s="154">
        <v>0.75</v>
      </c>
      <c r="AZ31" s="151">
        <v>7</v>
      </c>
      <c r="BA31" s="95">
        <v>12</v>
      </c>
      <c r="BB31" s="154">
        <f t="shared" ref="BB31:BB39" si="5">AZ31/BA31</f>
        <v>0.58333333333333337</v>
      </c>
      <c r="BC31" s="151">
        <v>4</v>
      </c>
      <c r="BD31" s="95">
        <v>14</v>
      </c>
      <c r="BE31" s="154">
        <f t="shared" ref="BE31:BE39" si="6">BC31/BD31</f>
        <v>0.2857142857142857</v>
      </c>
      <c r="BF31" s="151">
        <v>7</v>
      </c>
      <c r="BG31" s="95">
        <f t="shared" ref="BG31:BG38" si="7">BG19</f>
        <v>13</v>
      </c>
      <c r="BH31" s="154">
        <f t="shared" ref="BH31:BH39" si="8">BF31/BG31</f>
        <v>0.53846153846153844</v>
      </c>
      <c r="BI31" s="151">
        <v>6</v>
      </c>
      <c r="BJ31" s="95">
        <f t="shared" ref="BJ31:BJ38" si="9">BJ19</f>
        <v>11</v>
      </c>
      <c r="BK31" s="154">
        <f t="shared" ref="BK31:BK39" si="10">BI31/BJ31</f>
        <v>0.54545454545454541</v>
      </c>
      <c r="BL31" s="151">
        <v>6</v>
      </c>
      <c r="BM31" s="95">
        <f t="shared" ref="BM31:BM38" si="11">BM19</f>
        <v>20</v>
      </c>
      <c r="BN31" s="155">
        <f t="shared" ref="BN31:BN39" si="12">BL31/BM31</f>
        <v>0.3</v>
      </c>
      <c r="BS31" s="156"/>
    </row>
    <row r="32" spans="1:71" ht="14.25" x14ac:dyDescent="0.2">
      <c r="A32" s="106"/>
      <c r="B32" s="84" t="s">
        <v>20</v>
      </c>
      <c r="C32" s="55"/>
      <c r="D32" s="56"/>
      <c r="E32" s="55"/>
      <c r="F32" s="56"/>
      <c r="G32" s="58"/>
      <c r="H32" s="59"/>
      <c r="I32" s="58"/>
      <c r="J32" s="59"/>
      <c r="K32" s="58"/>
      <c r="L32" s="59"/>
      <c r="M32" s="58"/>
      <c r="N32" s="59"/>
      <c r="O32" s="58"/>
      <c r="P32" s="59"/>
      <c r="Q32" s="58"/>
      <c r="R32" s="76"/>
      <c r="S32" s="77"/>
      <c r="T32" s="76"/>
      <c r="U32" s="78"/>
      <c r="V32" s="76"/>
      <c r="W32" s="79"/>
      <c r="X32" s="80"/>
      <c r="Y32" s="81"/>
      <c r="Z32" s="80"/>
      <c r="AA32" s="80"/>
      <c r="AB32" s="88">
        <v>0.55000000000000004</v>
      </c>
      <c r="AC32" s="88">
        <v>0.5</v>
      </c>
      <c r="AD32" s="90">
        <f>+AD20+4+7</f>
        <v>19</v>
      </c>
      <c r="AE32" s="90">
        <f>21+21</f>
        <v>42</v>
      </c>
      <c r="AF32" s="88">
        <v>0.45238095238095238</v>
      </c>
      <c r="AG32" s="90">
        <v>23</v>
      </c>
      <c r="AH32" s="90">
        <v>35</v>
      </c>
      <c r="AI32" s="88">
        <v>0.65714285714285714</v>
      </c>
      <c r="AJ32" s="91">
        <v>16</v>
      </c>
      <c r="AK32" s="91">
        <v>36</v>
      </c>
      <c r="AL32" s="88">
        <v>0.44444444444444442</v>
      </c>
      <c r="AM32" s="91">
        <v>16</v>
      </c>
      <c r="AN32" s="92">
        <v>40</v>
      </c>
      <c r="AO32" s="150">
        <v>0.4</v>
      </c>
      <c r="AP32" s="94">
        <v>0.49</v>
      </c>
      <c r="AQ32" s="151">
        <v>25</v>
      </c>
      <c r="AR32" s="151">
        <v>42</v>
      </c>
      <c r="AS32" s="152">
        <v>0.59523809523809523</v>
      </c>
      <c r="AT32" s="153">
        <v>27</v>
      </c>
      <c r="AU32" s="98">
        <v>33</v>
      </c>
      <c r="AV32" s="154">
        <v>0.81818181818181823</v>
      </c>
      <c r="AW32" s="151">
        <v>18</v>
      </c>
      <c r="AX32" s="95">
        <v>37</v>
      </c>
      <c r="AY32" s="154">
        <v>0.48648648648648651</v>
      </c>
      <c r="AZ32" s="151">
        <v>30</v>
      </c>
      <c r="BA32" s="95">
        <v>49</v>
      </c>
      <c r="BB32" s="154">
        <f t="shared" si="5"/>
        <v>0.61224489795918369</v>
      </c>
      <c r="BC32" s="151">
        <v>29</v>
      </c>
      <c r="BD32" s="95">
        <v>61</v>
      </c>
      <c r="BE32" s="154">
        <f t="shared" si="6"/>
        <v>0.47540983606557374</v>
      </c>
      <c r="BF32" s="151">
        <v>36</v>
      </c>
      <c r="BG32" s="95">
        <f t="shared" si="7"/>
        <v>56</v>
      </c>
      <c r="BH32" s="154">
        <f t="shared" si="8"/>
        <v>0.6428571428571429</v>
      </c>
      <c r="BI32" s="151">
        <v>31</v>
      </c>
      <c r="BJ32" s="95">
        <f t="shared" si="9"/>
        <v>53</v>
      </c>
      <c r="BK32" s="154">
        <f t="shared" si="10"/>
        <v>0.58490566037735847</v>
      </c>
      <c r="BL32" s="151">
        <v>40</v>
      </c>
      <c r="BM32" s="95">
        <f t="shared" si="11"/>
        <v>80</v>
      </c>
      <c r="BN32" s="155">
        <f t="shared" si="12"/>
        <v>0.5</v>
      </c>
      <c r="BS32" s="156"/>
    </row>
    <row r="33" spans="1:71" ht="14.25" x14ac:dyDescent="0.2">
      <c r="A33" s="103" t="s">
        <v>11</v>
      </c>
      <c r="B33" s="104"/>
      <c r="C33" s="55"/>
      <c r="D33" s="56"/>
      <c r="E33" s="55"/>
      <c r="F33" s="56"/>
      <c r="G33" s="58"/>
      <c r="H33" s="59"/>
      <c r="I33" s="58"/>
      <c r="J33" s="59"/>
      <c r="K33" s="58"/>
      <c r="L33" s="59"/>
      <c r="M33" s="58"/>
      <c r="N33" s="59"/>
      <c r="O33" s="58"/>
      <c r="P33" s="59"/>
      <c r="Q33" s="58">
        <v>5</v>
      </c>
      <c r="R33" s="85">
        <f>Q33/Q10</f>
        <v>0.41666666666666669</v>
      </c>
      <c r="S33" s="58">
        <v>16</v>
      </c>
      <c r="T33" s="85">
        <f>S33/S10</f>
        <v>0.59259259259259256</v>
      </c>
      <c r="U33" s="86">
        <v>14</v>
      </c>
      <c r="V33" s="85">
        <f>U33/U10</f>
        <v>0.60869565217391308</v>
      </c>
      <c r="W33" s="87">
        <v>21</v>
      </c>
      <c r="X33" s="88">
        <f>W33/W10</f>
        <v>0.63636363636363635</v>
      </c>
      <c r="Y33" s="89">
        <v>13</v>
      </c>
      <c r="Z33" s="88">
        <f>Y33/Y10</f>
        <v>0.56521739130434778</v>
      </c>
      <c r="AA33" s="88"/>
      <c r="AB33" s="88">
        <v>0.6</v>
      </c>
      <c r="AC33" s="88">
        <v>0.4</v>
      </c>
      <c r="AD33" s="90">
        <f>+AD21+1+4</f>
        <v>12</v>
      </c>
      <c r="AE33" s="90">
        <f>11+18</f>
        <v>29</v>
      </c>
      <c r="AF33" s="88">
        <v>0.41379310344827586</v>
      </c>
      <c r="AG33" s="90">
        <v>23</v>
      </c>
      <c r="AH33" s="90">
        <v>40</v>
      </c>
      <c r="AI33" s="88">
        <v>0.57499999999999996</v>
      </c>
      <c r="AJ33" s="91">
        <v>31</v>
      </c>
      <c r="AK33" s="91">
        <v>55</v>
      </c>
      <c r="AL33" s="88">
        <v>0.5636363636363636</v>
      </c>
      <c r="AM33" s="91">
        <v>51</v>
      </c>
      <c r="AN33" s="92">
        <v>72</v>
      </c>
      <c r="AO33" s="150">
        <v>0.70833333333333337</v>
      </c>
      <c r="AP33" s="94">
        <v>0.56000000000000005</v>
      </c>
      <c r="AQ33" s="151">
        <v>37</v>
      </c>
      <c r="AR33" s="151">
        <v>65</v>
      </c>
      <c r="AS33" s="152">
        <v>0.56923076923076921</v>
      </c>
      <c r="AT33" s="153">
        <v>33</v>
      </c>
      <c r="AU33" s="98">
        <v>62</v>
      </c>
      <c r="AV33" s="154">
        <v>0.532258064516129</v>
      </c>
      <c r="AW33" s="151">
        <v>24</v>
      </c>
      <c r="AX33" s="95">
        <v>49</v>
      </c>
      <c r="AY33" s="154">
        <v>0.48979591836734693</v>
      </c>
      <c r="AZ33" s="151">
        <v>39</v>
      </c>
      <c r="BA33" s="95">
        <v>58</v>
      </c>
      <c r="BB33" s="154">
        <f t="shared" si="5"/>
        <v>0.67241379310344829</v>
      </c>
      <c r="BC33" s="151">
        <v>39</v>
      </c>
      <c r="BD33" s="95">
        <v>61</v>
      </c>
      <c r="BE33" s="154">
        <f t="shared" si="6"/>
        <v>0.63934426229508201</v>
      </c>
      <c r="BF33" s="151">
        <v>36</v>
      </c>
      <c r="BG33" s="95">
        <f t="shared" si="7"/>
        <v>68</v>
      </c>
      <c r="BH33" s="154">
        <f t="shared" si="8"/>
        <v>0.52941176470588236</v>
      </c>
      <c r="BI33" s="151">
        <v>42</v>
      </c>
      <c r="BJ33" s="95">
        <f t="shared" si="9"/>
        <v>78</v>
      </c>
      <c r="BK33" s="154">
        <f t="shared" si="10"/>
        <v>0.53846153846153844</v>
      </c>
      <c r="BL33" s="151">
        <v>47</v>
      </c>
      <c r="BM33" s="95">
        <f t="shared" si="11"/>
        <v>88</v>
      </c>
      <c r="BN33" s="155">
        <f t="shared" si="12"/>
        <v>0.53409090909090906</v>
      </c>
      <c r="BS33" s="156"/>
    </row>
    <row r="34" spans="1:71" ht="14.25" x14ac:dyDescent="0.2">
      <c r="A34" s="106"/>
      <c r="B34" s="84" t="s">
        <v>21</v>
      </c>
      <c r="C34" s="55"/>
      <c r="D34" s="56"/>
      <c r="E34" s="55"/>
      <c r="F34" s="56"/>
      <c r="G34" s="58"/>
      <c r="H34" s="59"/>
      <c r="I34" s="58"/>
      <c r="J34" s="59"/>
      <c r="K34" s="58"/>
      <c r="L34" s="59"/>
      <c r="M34" s="58"/>
      <c r="N34" s="59"/>
      <c r="O34" s="58"/>
      <c r="P34" s="59"/>
      <c r="Q34" s="58"/>
      <c r="R34" s="76"/>
      <c r="S34" s="77"/>
      <c r="T34" s="76"/>
      <c r="U34" s="78"/>
      <c r="V34" s="76"/>
      <c r="W34" s="79"/>
      <c r="X34" s="80"/>
      <c r="Y34" s="81"/>
      <c r="Z34" s="80"/>
      <c r="AA34" s="80"/>
      <c r="AB34" s="80"/>
      <c r="AC34" s="80"/>
      <c r="AD34" s="80"/>
      <c r="AE34" s="80"/>
      <c r="AF34" s="80"/>
      <c r="AG34" s="107"/>
      <c r="AH34" s="107"/>
      <c r="AI34" s="80"/>
      <c r="AJ34" s="80"/>
      <c r="AK34" s="80"/>
      <c r="AL34" s="80"/>
      <c r="AM34" s="108">
        <v>0</v>
      </c>
      <c r="AN34" s="109">
        <v>2</v>
      </c>
      <c r="AO34" s="150">
        <v>0</v>
      </c>
      <c r="AP34" s="94" t="s">
        <v>22</v>
      </c>
      <c r="AQ34" s="151">
        <v>0</v>
      </c>
      <c r="AR34" s="151">
        <v>1</v>
      </c>
      <c r="AS34" s="152">
        <v>0</v>
      </c>
      <c r="AT34" s="153">
        <v>1</v>
      </c>
      <c r="AU34" s="98">
        <v>2</v>
      </c>
      <c r="AV34" s="154">
        <v>0.5</v>
      </c>
      <c r="AW34" s="151">
        <v>1</v>
      </c>
      <c r="AX34" s="95">
        <v>1</v>
      </c>
      <c r="AY34" s="154">
        <v>1</v>
      </c>
      <c r="AZ34" s="151">
        <v>2</v>
      </c>
      <c r="BA34" s="95">
        <v>4</v>
      </c>
      <c r="BB34" s="154">
        <f t="shared" si="5"/>
        <v>0.5</v>
      </c>
      <c r="BC34" s="151">
        <v>2</v>
      </c>
      <c r="BD34" s="95">
        <v>3</v>
      </c>
      <c r="BE34" s="154">
        <f t="shared" si="6"/>
        <v>0.66666666666666663</v>
      </c>
      <c r="BF34" s="151">
        <v>1</v>
      </c>
      <c r="BG34" s="95">
        <f t="shared" si="7"/>
        <v>2</v>
      </c>
      <c r="BH34" s="154">
        <f t="shared" si="8"/>
        <v>0.5</v>
      </c>
      <c r="BI34" s="151">
        <v>1</v>
      </c>
      <c r="BJ34" s="95">
        <f t="shared" si="9"/>
        <v>1</v>
      </c>
      <c r="BK34" s="154">
        <f t="shared" si="10"/>
        <v>1</v>
      </c>
      <c r="BL34" s="151">
        <v>0</v>
      </c>
      <c r="BM34" s="95">
        <f t="shared" si="11"/>
        <v>2</v>
      </c>
      <c r="BN34" s="155">
        <f t="shared" si="12"/>
        <v>0</v>
      </c>
      <c r="BS34" s="156"/>
    </row>
    <row r="35" spans="1:71" ht="14.25" x14ac:dyDescent="0.2">
      <c r="A35" s="83"/>
      <c r="B35" s="84" t="s">
        <v>23</v>
      </c>
      <c r="C35" s="55">
        <v>374</v>
      </c>
      <c r="D35" s="56">
        <f>C35/C11</f>
        <v>0.5718654434250765</v>
      </c>
      <c r="E35" s="55">
        <v>327</v>
      </c>
      <c r="F35" s="56">
        <f>E35/E11</f>
        <v>0.53694581280788178</v>
      </c>
      <c r="G35" s="58">
        <v>393</v>
      </c>
      <c r="H35" s="59">
        <f>G35/G11</f>
        <v>0.6649746192893401</v>
      </c>
      <c r="I35" s="58">
        <v>401</v>
      </c>
      <c r="J35" s="59">
        <f>I35/I11</f>
        <v>0.65630114566284781</v>
      </c>
      <c r="K35" s="58">
        <v>550</v>
      </c>
      <c r="L35" s="59">
        <f>K35/K11</f>
        <v>0.67237163814180934</v>
      </c>
      <c r="M35" s="58">
        <v>525</v>
      </c>
      <c r="N35" s="59">
        <f>M35/M11</f>
        <v>0.67480719794344468</v>
      </c>
      <c r="O35" s="58">
        <v>528</v>
      </c>
      <c r="P35" s="59">
        <f>O35/O11</f>
        <v>0.69019607843137254</v>
      </c>
      <c r="Q35" s="58">
        <v>568</v>
      </c>
      <c r="R35" s="85">
        <f>Q35/Q11</f>
        <v>0.68681983071342201</v>
      </c>
      <c r="S35" s="58">
        <v>509</v>
      </c>
      <c r="T35" s="85">
        <f>S35/S11</f>
        <v>0.67957276368491326</v>
      </c>
      <c r="U35" s="86">
        <v>492</v>
      </c>
      <c r="V35" s="85">
        <f>U35/U11</f>
        <v>0.68144044321329644</v>
      </c>
      <c r="W35" s="87">
        <v>453</v>
      </c>
      <c r="X35" s="88">
        <f>W35/W11</f>
        <v>0.63445378151260501</v>
      </c>
      <c r="Y35" s="89">
        <v>547</v>
      </c>
      <c r="Z35" s="88">
        <f>Y35/Y11</f>
        <v>0.68632371392722713</v>
      </c>
      <c r="AA35" s="88"/>
      <c r="AB35" s="88">
        <v>0.65</v>
      </c>
      <c r="AC35" s="88">
        <v>0.67</v>
      </c>
      <c r="AD35" s="90">
        <f>+AD23+81+68</f>
        <v>625</v>
      </c>
      <c r="AE35" s="90">
        <f>389+538</f>
        <v>927</v>
      </c>
      <c r="AF35" s="88">
        <v>0.67494600431965446</v>
      </c>
      <c r="AG35" s="90">
        <v>653</v>
      </c>
      <c r="AH35" s="90">
        <v>995</v>
      </c>
      <c r="AI35" s="88">
        <v>0.65694164989939641</v>
      </c>
      <c r="AJ35" s="91">
        <v>693</v>
      </c>
      <c r="AK35" s="91">
        <v>1033</v>
      </c>
      <c r="AL35" s="88">
        <v>0.67151162790697672</v>
      </c>
      <c r="AM35" s="91">
        <v>651</v>
      </c>
      <c r="AN35" s="92">
        <v>950</v>
      </c>
      <c r="AO35" s="150">
        <v>0.68598524762908319</v>
      </c>
      <c r="AP35" s="94">
        <v>0.71</v>
      </c>
      <c r="AQ35" s="151">
        <v>602</v>
      </c>
      <c r="AR35" s="151">
        <v>882</v>
      </c>
      <c r="AS35" s="152">
        <v>0.68253968253968256</v>
      </c>
      <c r="AT35" s="153">
        <v>636</v>
      </c>
      <c r="AU35" s="98">
        <v>906</v>
      </c>
      <c r="AV35" s="154">
        <v>0.70198675496688745</v>
      </c>
      <c r="AW35" s="151">
        <v>604</v>
      </c>
      <c r="AX35" s="95">
        <v>871</v>
      </c>
      <c r="AY35" s="154">
        <v>0.69345579793340983</v>
      </c>
      <c r="AZ35" s="151">
        <v>631</v>
      </c>
      <c r="BA35" s="95">
        <v>876</v>
      </c>
      <c r="BB35" s="154">
        <f t="shared" si="5"/>
        <v>0.72031963470319638</v>
      </c>
      <c r="BC35" s="151">
        <v>669</v>
      </c>
      <c r="BD35" s="95">
        <v>967</v>
      </c>
      <c r="BE35" s="154">
        <f t="shared" si="6"/>
        <v>0.69183040330920376</v>
      </c>
      <c r="BF35" s="151">
        <v>650</v>
      </c>
      <c r="BG35" s="95">
        <f t="shared" si="7"/>
        <v>951</v>
      </c>
      <c r="BH35" s="154">
        <f t="shared" si="8"/>
        <v>0.68349106203995791</v>
      </c>
      <c r="BI35" s="151">
        <v>631</v>
      </c>
      <c r="BJ35" s="95">
        <f t="shared" si="9"/>
        <v>924</v>
      </c>
      <c r="BK35" s="154">
        <f t="shared" si="10"/>
        <v>0.6829004329004329</v>
      </c>
      <c r="BL35" s="151">
        <v>655</v>
      </c>
      <c r="BM35" s="95">
        <f t="shared" si="11"/>
        <v>1037</v>
      </c>
      <c r="BN35" s="155">
        <f t="shared" si="12"/>
        <v>0.63162970106075222</v>
      </c>
      <c r="BS35" s="156"/>
    </row>
    <row r="36" spans="1:71" ht="14.25" x14ac:dyDescent="0.2">
      <c r="A36" s="103" t="s">
        <v>24</v>
      </c>
      <c r="B36" s="104"/>
      <c r="C36" s="55"/>
      <c r="D36" s="56"/>
      <c r="E36" s="55"/>
      <c r="F36" s="56"/>
      <c r="G36" s="58"/>
      <c r="H36" s="59"/>
      <c r="I36" s="58"/>
      <c r="J36" s="59"/>
      <c r="K36" s="58"/>
      <c r="L36" s="59"/>
      <c r="M36" s="58"/>
      <c r="N36" s="59"/>
      <c r="O36" s="58"/>
      <c r="P36" s="59"/>
      <c r="Q36" s="58">
        <v>5</v>
      </c>
      <c r="R36" s="85">
        <f>Q36/Q12</f>
        <v>0.83333333333333337</v>
      </c>
      <c r="S36" s="58">
        <v>1</v>
      </c>
      <c r="T36" s="85">
        <f>S36/S12</f>
        <v>0.16666666666666666</v>
      </c>
      <c r="U36" s="86">
        <v>3</v>
      </c>
      <c r="V36" s="85">
        <f>U36/U12</f>
        <v>0.5</v>
      </c>
      <c r="W36" s="87">
        <v>4</v>
      </c>
      <c r="X36" s="88">
        <f>W36/W12</f>
        <v>0.36363636363636365</v>
      </c>
      <c r="Y36" s="89">
        <v>2</v>
      </c>
      <c r="Z36" s="88">
        <f>Y36/Y12</f>
        <v>0.4</v>
      </c>
      <c r="AA36" s="88"/>
      <c r="AB36" s="88">
        <v>0.6</v>
      </c>
      <c r="AC36" s="88">
        <v>0.33</v>
      </c>
      <c r="AD36" s="90">
        <f>+AD24</f>
        <v>1</v>
      </c>
      <c r="AE36" s="90">
        <v>1</v>
      </c>
      <c r="AF36" s="88">
        <v>1</v>
      </c>
      <c r="AG36" s="90">
        <v>2</v>
      </c>
      <c r="AH36" s="90">
        <v>3</v>
      </c>
      <c r="AI36" s="88">
        <v>0.66666666666666663</v>
      </c>
      <c r="AJ36" s="91">
        <v>2</v>
      </c>
      <c r="AK36" s="91">
        <v>7</v>
      </c>
      <c r="AL36" s="88">
        <v>0.2857142857142857</v>
      </c>
      <c r="AM36" s="91">
        <v>3</v>
      </c>
      <c r="AN36" s="92">
        <v>5</v>
      </c>
      <c r="AO36" s="150">
        <v>0.6</v>
      </c>
      <c r="AP36" s="94">
        <v>0.56000000000000005</v>
      </c>
      <c r="AQ36" s="151">
        <v>9</v>
      </c>
      <c r="AR36" s="151">
        <v>14</v>
      </c>
      <c r="AS36" s="152">
        <v>0.6428571428571429</v>
      </c>
      <c r="AT36" s="153">
        <v>6</v>
      </c>
      <c r="AU36" s="98">
        <v>15</v>
      </c>
      <c r="AV36" s="154">
        <v>0.4</v>
      </c>
      <c r="AW36" s="151">
        <v>5</v>
      </c>
      <c r="AX36" s="95">
        <v>10</v>
      </c>
      <c r="AY36" s="154">
        <v>0.5</v>
      </c>
      <c r="AZ36" s="151">
        <v>4</v>
      </c>
      <c r="BA36" s="95">
        <v>6</v>
      </c>
      <c r="BB36" s="154">
        <f t="shared" si="5"/>
        <v>0.66666666666666663</v>
      </c>
      <c r="BC36" s="151">
        <v>4</v>
      </c>
      <c r="BD36" s="95">
        <v>7</v>
      </c>
      <c r="BE36" s="154">
        <f t="shared" si="6"/>
        <v>0.5714285714285714</v>
      </c>
      <c r="BF36" s="151">
        <v>5</v>
      </c>
      <c r="BG36" s="95">
        <f t="shared" si="7"/>
        <v>8</v>
      </c>
      <c r="BH36" s="154">
        <f t="shared" si="8"/>
        <v>0.625</v>
      </c>
      <c r="BI36" s="151">
        <v>4</v>
      </c>
      <c r="BJ36" s="95">
        <f t="shared" si="9"/>
        <v>7</v>
      </c>
      <c r="BK36" s="154">
        <f t="shared" si="10"/>
        <v>0.5714285714285714</v>
      </c>
      <c r="BL36" s="151">
        <v>4</v>
      </c>
      <c r="BM36" s="95">
        <f t="shared" si="11"/>
        <v>5</v>
      </c>
      <c r="BN36" s="155">
        <f t="shared" si="12"/>
        <v>0.8</v>
      </c>
      <c r="BS36" s="156"/>
    </row>
    <row r="37" spans="1:71" ht="14.25" x14ac:dyDescent="0.2">
      <c r="A37" s="106"/>
      <c r="B37" s="84" t="s">
        <v>14</v>
      </c>
      <c r="C37" s="55"/>
      <c r="D37" s="56"/>
      <c r="E37" s="55"/>
      <c r="F37" s="56"/>
      <c r="G37" s="58"/>
      <c r="H37" s="59"/>
      <c r="I37" s="58"/>
      <c r="J37" s="59"/>
      <c r="K37" s="58"/>
      <c r="L37" s="59"/>
      <c r="M37" s="58"/>
      <c r="N37" s="59"/>
      <c r="O37" s="58"/>
      <c r="P37" s="59"/>
      <c r="Q37" s="58"/>
      <c r="R37" s="76"/>
      <c r="S37" s="77"/>
      <c r="T37" s="76"/>
      <c r="U37" s="78"/>
      <c r="V37" s="76"/>
      <c r="W37" s="79"/>
      <c r="X37" s="80"/>
      <c r="Y37" s="81"/>
      <c r="Z37" s="80"/>
      <c r="AA37" s="80"/>
      <c r="AB37" s="80"/>
      <c r="AC37" s="80"/>
      <c r="AD37" s="107"/>
      <c r="AE37" s="107"/>
      <c r="AF37" s="80"/>
      <c r="AG37" s="107"/>
      <c r="AH37" s="107"/>
      <c r="AI37" s="80"/>
      <c r="AJ37" s="80"/>
      <c r="AK37" s="80"/>
      <c r="AL37" s="80"/>
      <c r="AM37" s="91">
        <v>24</v>
      </c>
      <c r="AN37" s="92">
        <v>43</v>
      </c>
      <c r="AO37" s="150">
        <v>0.5714285714285714</v>
      </c>
      <c r="AP37" s="94">
        <v>0.74</v>
      </c>
      <c r="AQ37" s="151">
        <v>32</v>
      </c>
      <c r="AR37" s="151">
        <v>54</v>
      </c>
      <c r="AS37" s="152">
        <v>0.59259259259259256</v>
      </c>
      <c r="AT37" s="153">
        <v>34</v>
      </c>
      <c r="AU37" s="98">
        <v>55</v>
      </c>
      <c r="AV37" s="154">
        <v>0.61818181818181817</v>
      </c>
      <c r="AW37" s="151">
        <v>9</v>
      </c>
      <c r="AX37" s="95">
        <v>18</v>
      </c>
      <c r="AY37" s="154">
        <v>0.5</v>
      </c>
      <c r="AZ37" s="151">
        <v>5</v>
      </c>
      <c r="BA37" s="95">
        <v>10</v>
      </c>
      <c r="BB37" s="154">
        <f t="shared" si="5"/>
        <v>0.5</v>
      </c>
      <c r="BC37" s="151">
        <v>16</v>
      </c>
      <c r="BD37" s="95">
        <v>28</v>
      </c>
      <c r="BE37" s="154">
        <f t="shared" si="6"/>
        <v>0.5714285714285714</v>
      </c>
      <c r="BF37" s="151">
        <v>5</v>
      </c>
      <c r="BG37" s="95">
        <f t="shared" si="7"/>
        <v>14</v>
      </c>
      <c r="BH37" s="154">
        <f t="shared" si="8"/>
        <v>0.35714285714285715</v>
      </c>
      <c r="BI37" s="151">
        <v>10</v>
      </c>
      <c r="BJ37" s="95">
        <f t="shared" si="9"/>
        <v>20</v>
      </c>
      <c r="BK37" s="154">
        <f t="shared" si="10"/>
        <v>0.5</v>
      </c>
      <c r="BL37" s="151">
        <v>8</v>
      </c>
      <c r="BM37" s="95">
        <f t="shared" si="11"/>
        <v>15</v>
      </c>
      <c r="BN37" s="155">
        <f t="shared" si="12"/>
        <v>0.53333333333333333</v>
      </c>
      <c r="BS37" s="156"/>
    </row>
    <row r="38" spans="1:71" ht="14.25" x14ac:dyDescent="0.2">
      <c r="A38" s="83"/>
      <c r="B38" s="84" t="s">
        <v>25</v>
      </c>
      <c r="C38" s="55">
        <v>9</v>
      </c>
      <c r="D38" s="56">
        <f>C38/C14</f>
        <v>0.52941176470588236</v>
      </c>
      <c r="E38" s="55">
        <v>5</v>
      </c>
      <c r="F38" s="56">
        <f>E38/E14</f>
        <v>0.27777777777777779</v>
      </c>
      <c r="G38" s="58"/>
      <c r="H38" s="59" t="e">
        <f>G38/G14</f>
        <v>#DIV/0!</v>
      </c>
      <c r="I38" s="58"/>
      <c r="J38" s="59" t="e">
        <f>I38/I14</f>
        <v>#DIV/0!</v>
      </c>
      <c r="K38" s="58"/>
      <c r="L38" s="59" t="e">
        <f>K38/K14</f>
        <v>#DIV/0!</v>
      </c>
      <c r="M38" s="58"/>
      <c r="N38" s="59" t="e">
        <f>M38/M14</f>
        <v>#DIV/0!</v>
      </c>
      <c r="O38" s="58"/>
      <c r="P38" s="59" t="e">
        <f>O38/O14</f>
        <v>#DIV/0!</v>
      </c>
      <c r="Q38" s="58">
        <v>30</v>
      </c>
      <c r="R38" s="85">
        <f>Q38/Q14</f>
        <v>0.65217391304347827</v>
      </c>
      <c r="S38" s="58">
        <v>25</v>
      </c>
      <c r="T38" s="85">
        <f>S38/S14</f>
        <v>0.54347826086956519</v>
      </c>
      <c r="U38" s="86">
        <v>22</v>
      </c>
      <c r="V38" s="85">
        <f>U38/U14</f>
        <v>0.59459459459459463</v>
      </c>
      <c r="W38" s="87">
        <v>40</v>
      </c>
      <c r="X38" s="88">
        <f>W38/W14</f>
        <v>0.65573770491803274</v>
      </c>
      <c r="Y38" s="89">
        <v>36</v>
      </c>
      <c r="Z38" s="88">
        <f>Y38/Y14</f>
        <v>0.66666666666666663</v>
      </c>
      <c r="AA38" s="88"/>
      <c r="AB38" s="88">
        <v>0.59</v>
      </c>
      <c r="AC38" s="88">
        <v>0.67</v>
      </c>
      <c r="AD38" s="90">
        <f>+AD26+1</f>
        <v>2</v>
      </c>
      <c r="AE38" s="90">
        <f>3+2</f>
        <v>5</v>
      </c>
      <c r="AF38" s="88">
        <v>0.4</v>
      </c>
      <c r="AG38" s="90">
        <v>3</v>
      </c>
      <c r="AH38" s="90">
        <v>5</v>
      </c>
      <c r="AI38" s="88">
        <v>0.6</v>
      </c>
      <c r="AJ38" s="91">
        <v>4</v>
      </c>
      <c r="AK38" s="91">
        <v>4</v>
      </c>
      <c r="AL38" s="88">
        <v>1</v>
      </c>
      <c r="AM38" s="91">
        <v>4</v>
      </c>
      <c r="AN38" s="92">
        <v>6</v>
      </c>
      <c r="AO38" s="150">
        <v>0.66666666666666663</v>
      </c>
      <c r="AP38" s="94">
        <v>0.48</v>
      </c>
      <c r="AQ38" s="151">
        <v>36</v>
      </c>
      <c r="AR38" s="151">
        <v>59</v>
      </c>
      <c r="AS38" s="152">
        <v>0.61016949152542377</v>
      </c>
      <c r="AT38" s="153">
        <v>45</v>
      </c>
      <c r="AU38" s="98">
        <v>70</v>
      </c>
      <c r="AV38" s="154">
        <v>0.6428571428571429</v>
      </c>
      <c r="AW38" s="151">
        <v>16</v>
      </c>
      <c r="AX38" s="95">
        <v>25</v>
      </c>
      <c r="AY38" s="154">
        <v>0.64</v>
      </c>
      <c r="AZ38" s="151">
        <v>25</v>
      </c>
      <c r="BA38" s="95">
        <v>40</v>
      </c>
      <c r="BB38" s="154">
        <f t="shared" si="5"/>
        <v>0.625</v>
      </c>
      <c r="BC38" s="151">
        <v>27</v>
      </c>
      <c r="BD38" s="95">
        <v>37</v>
      </c>
      <c r="BE38" s="154">
        <f t="shared" si="6"/>
        <v>0.72972972972972971</v>
      </c>
      <c r="BF38" s="151">
        <v>30</v>
      </c>
      <c r="BG38" s="95">
        <f t="shared" si="7"/>
        <v>40</v>
      </c>
      <c r="BH38" s="154">
        <f t="shared" si="8"/>
        <v>0.75</v>
      </c>
      <c r="BI38" s="151">
        <v>25</v>
      </c>
      <c r="BJ38" s="95">
        <f t="shared" si="9"/>
        <v>34</v>
      </c>
      <c r="BK38" s="154">
        <f t="shared" si="10"/>
        <v>0.73529411764705888</v>
      </c>
      <c r="BL38" s="151">
        <v>20</v>
      </c>
      <c r="BM38" s="95">
        <f t="shared" si="11"/>
        <v>37</v>
      </c>
      <c r="BN38" s="155">
        <f t="shared" si="12"/>
        <v>0.54054054054054057</v>
      </c>
      <c r="BS38" s="156"/>
    </row>
    <row r="39" spans="1:71" ht="14.25" x14ac:dyDescent="0.2">
      <c r="A39" s="110"/>
      <c r="B39" s="111" t="s">
        <v>16</v>
      </c>
      <c r="C39" s="112">
        <v>405</v>
      </c>
      <c r="D39" s="113">
        <f>C39/C15</f>
        <v>0.55785123966942152</v>
      </c>
      <c r="E39" s="112">
        <v>353</v>
      </c>
      <c r="F39" s="113">
        <f>E39/E15</f>
        <v>0.51911764705882357</v>
      </c>
      <c r="G39" s="114">
        <v>420</v>
      </c>
      <c r="H39" s="115">
        <f>G39/G15</f>
        <v>0.65420560747663548</v>
      </c>
      <c r="I39" s="114">
        <v>436</v>
      </c>
      <c r="J39" s="115">
        <f>I39/I15</f>
        <v>0.63280116110304785</v>
      </c>
      <c r="K39" s="114">
        <v>577</v>
      </c>
      <c r="L39" s="115">
        <f>K39/K15</f>
        <v>0.65124153498871329</v>
      </c>
      <c r="M39" s="114">
        <v>605</v>
      </c>
      <c r="N39" s="115">
        <f>M39/M15</f>
        <v>0.6470588235294118</v>
      </c>
      <c r="O39" s="114">
        <v>592</v>
      </c>
      <c r="P39" s="115">
        <f>O39/O15</f>
        <v>0.67502850627137967</v>
      </c>
      <c r="Q39" s="114">
        <v>630</v>
      </c>
      <c r="R39" s="116">
        <f>Q39/Q15</f>
        <v>0.67092651757188504</v>
      </c>
      <c r="S39" s="114">
        <v>611</v>
      </c>
      <c r="T39" s="116">
        <f>S39/S15</f>
        <v>0.64656084656084656</v>
      </c>
      <c r="U39" s="117">
        <v>588</v>
      </c>
      <c r="V39" s="116">
        <f>U39/U15</f>
        <v>0.64757709251101325</v>
      </c>
      <c r="W39" s="118">
        <v>594</v>
      </c>
      <c r="X39" s="119">
        <f>W39/W15</f>
        <v>0.62724392819429775</v>
      </c>
      <c r="Y39" s="120">
        <v>648</v>
      </c>
      <c r="Z39" s="119">
        <f>Y39/Y15</f>
        <v>0.66055045871559637</v>
      </c>
      <c r="AA39" s="119"/>
      <c r="AB39" s="119">
        <v>0.63</v>
      </c>
      <c r="AC39" s="119">
        <v>0.64</v>
      </c>
      <c r="AD39" s="121">
        <f>SUM(AD30:AD38)</f>
        <v>728</v>
      </c>
      <c r="AE39" s="121">
        <f>SUM(AE30:AE38)</f>
        <v>1143</v>
      </c>
      <c r="AF39" s="122">
        <v>0.63747810858143605</v>
      </c>
      <c r="AG39" s="121">
        <v>762</v>
      </c>
      <c r="AH39" s="121">
        <v>1199</v>
      </c>
      <c r="AI39" s="119">
        <v>0.63552960800667224</v>
      </c>
      <c r="AJ39" s="123">
        <v>827</v>
      </c>
      <c r="AK39" s="123">
        <v>1275</v>
      </c>
      <c r="AL39" s="119">
        <v>0.64964650432050275</v>
      </c>
      <c r="AM39" s="123">
        <v>826</v>
      </c>
      <c r="AN39" s="124">
        <v>1250</v>
      </c>
      <c r="AO39" s="157">
        <v>0.66185897435897434</v>
      </c>
      <c r="AP39" s="126">
        <v>0.68</v>
      </c>
      <c r="AQ39" s="158">
        <v>803</v>
      </c>
      <c r="AR39" s="158">
        <v>1228</v>
      </c>
      <c r="AS39" s="159">
        <v>0.65390879478827357</v>
      </c>
      <c r="AT39" s="160">
        <v>839</v>
      </c>
      <c r="AU39" s="130">
        <v>1239</v>
      </c>
      <c r="AV39" s="161">
        <v>0.67715899919289746</v>
      </c>
      <c r="AW39" s="158">
        <f>SUM(AW30:AW38)</f>
        <v>753</v>
      </c>
      <c r="AX39" s="127">
        <f>SUM(AX30:AX38)</f>
        <v>1140</v>
      </c>
      <c r="AY39" s="161">
        <v>0.66052631578947374</v>
      </c>
      <c r="AZ39" s="158">
        <f>SUM(AZ30:AZ38)</f>
        <v>819</v>
      </c>
      <c r="BA39" s="127">
        <f>SUM(BA30:BA38)</f>
        <v>1185</v>
      </c>
      <c r="BB39" s="161">
        <f t="shared" si="5"/>
        <v>0.69113924050632913</v>
      </c>
      <c r="BC39" s="158">
        <f>SUM(BC30:BC38)</f>
        <v>879</v>
      </c>
      <c r="BD39" s="127">
        <f>SUM(BD30:BD38)</f>
        <v>1327</v>
      </c>
      <c r="BE39" s="161">
        <f t="shared" si="6"/>
        <v>0.66239638281838731</v>
      </c>
      <c r="BF39" s="158">
        <f>SUM(BF30:BF38)</f>
        <v>865</v>
      </c>
      <c r="BG39" s="127">
        <f>SUM(BG30:BG38)</f>
        <v>1324</v>
      </c>
      <c r="BH39" s="161">
        <f t="shared" si="8"/>
        <v>0.65332326283987918</v>
      </c>
      <c r="BI39" s="158">
        <f>SUM(BI30:BI38)</f>
        <v>839</v>
      </c>
      <c r="BJ39" s="127">
        <f>SUM(BJ30:BJ38)</f>
        <v>1284</v>
      </c>
      <c r="BK39" s="161">
        <f t="shared" si="10"/>
        <v>0.65342679127725856</v>
      </c>
      <c r="BL39" s="158">
        <f>SUM(BL30:BL38)</f>
        <v>865</v>
      </c>
      <c r="BM39" s="127">
        <f>SUM(BM30:BM38)</f>
        <v>1466</v>
      </c>
      <c r="BN39" s="162">
        <f t="shared" si="12"/>
        <v>0.59004092769440653</v>
      </c>
      <c r="BS39" s="156"/>
    </row>
    <row r="40" spans="1:71" ht="9" customHeight="1" x14ac:dyDescent="0.2">
      <c r="A40" s="134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</row>
    <row r="41" spans="1:71" ht="14.25" x14ac:dyDescent="0.2">
      <c r="A41" s="43" t="s">
        <v>27</v>
      </c>
      <c r="B41" s="44"/>
      <c r="C41" s="6"/>
      <c r="D41" s="7"/>
      <c r="E41" s="6"/>
      <c r="F41" s="7"/>
      <c r="G41" s="8"/>
      <c r="H41" s="9"/>
      <c r="I41" s="8"/>
      <c r="J41" s="9"/>
      <c r="K41" s="8"/>
      <c r="L41" s="9"/>
      <c r="M41" s="8"/>
      <c r="N41" s="9"/>
      <c r="O41" s="8"/>
      <c r="P41" s="9"/>
      <c r="Q41" s="8"/>
      <c r="R41" s="138"/>
      <c r="S41" s="8"/>
      <c r="T41" s="138"/>
      <c r="U41" s="139"/>
      <c r="V41" s="138"/>
      <c r="W41" s="140"/>
      <c r="X41" s="141"/>
      <c r="Y41" s="142"/>
      <c r="Z41" s="141"/>
      <c r="AA41" s="141"/>
      <c r="AB41" s="141"/>
      <c r="AC41" s="141"/>
      <c r="AD41" s="143"/>
      <c r="AE41" s="143"/>
      <c r="AF41" s="141"/>
      <c r="AG41" s="143"/>
      <c r="AH41" s="143"/>
      <c r="AI41" s="141"/>
      <c r="AJ41" s="11"/>
      <c r="AK41" s="11"/>
      <c r="AL41" s="141"/>
      <c r="AM41" s="11"/>
      <c r="AN41" s="45"/>
      <c r="AO41" s="144"/>
      <c r="AP41" s="145"/>
      <c r="AQ41" s="146"/>
      <c r="AR41" s="146"/>
      <c r="AS41" s="147"/>
      <c r="AT41" s="148"/>
      <c r="AU41" s="148"/>
      <c r="AV41" s="147"/>
      <c r="AW41" s="146"/>
      <c r="AX41" s="146"/>
      <c r="AY41" s="147"/>
      <c r="AZ41" s="146"/>
      <c r="BA41" s="146"/>
      <c r="BB41" s="147"/>
      <c r="BC41" s="146"/>
      <c r="BD41" s="146"/>
      <c r="BE41" s="147"/>
      <c r="BF41" s="146"/>
      <c r="BG41" s="146"/>
      <c r="BH41" s="147"/>
      <c r="BI41" s="146"/>
      <c r="BJ41" s="146"/>
      <c r="BK41" s="147"/>
      <c r="BL41" s="146"/>
      <c r="BM41" s="146"/>
      <c r="BN41" s="149"/>
    </row>
    <row r="42" spans="1:71" ht="14.25" x14ac:dyDescent="0.2">
      <c r="A42" s="83"/>
      <c r="B42" s="84" t="s">
        <v>8</v>
      </c>
      <c r="C42" s="55">
        <v>25</v>
      </c>
      <c r="D42" s="56">
        <f>C42/C7</f>
        <v>0.45454545454545453</v>
      </c>
      <c r="E42" s="57">
        <v>30</v>
      </c>
      <c r="F42" s="56">
        <f>E42/E7</f>
        <v>0.56603773584905659</v>
      </c>
      <c r="G42" s="58">
        <v>20</v>
      </c>
      <c r="H42" s="59">
        <f>G42/G7</f>
        <v>0.60606060606060608</v>
      </c>
      <c r="I42" s="58">
        <v>30</v>
      </c>
      <c r="J42" s="59">
        <f>I42/I7</f>
        <v>0.5</v>
      </c>
      <c r="K42" s="58">
        <v>19</v>
      </c>
      <c r="L42" s="59">
        <f>K42/K7</f>
        <v>0.42222222222222222</v>
      </c>
      <c r="M42" s="58">
        <v>18</v>
      </c>
      <c r="N42" s="59">
        <f>M42/M7</f>
        <v>0.43902439024390244</v>
      </c>
      <c r="O42" s="58">
        <v>21</v>
      </c>
      <c r="P42" s="59">
        <f>O42/O7</f>
        <v>0.6</v>
      </c>
      <c r="Q42" s="58">
        <v>18</v>
      </c>
      <c r="R42" s="85">
        <f>Q42/Q7</f>
        <v>0.5625</v>
      </c>
      <c r="S42" s="58">
        <v>48</v>
      </c>
      <c r="T42" s="85">
        <f>S42/S7</f>
        <v>0.55813953488372092</v>
      </c>
      <c r="U42" s="86">
        <v>48</v>
      </c>
      <c r="V42" s="85">
        <f>U42/U7</f>
        <v>0.5714285714285714</v>
      </c>
      <c r="W42" s="87">
        <v>49</v>
      </c>
      <c r="X42" s="88">
        <f>W42/W7</f>
        <v>0.620253164556962</v>
      </c>
      <c r="Y42" s="89">
        <v>40</v>
      </c>
      <c r="Z42" s="88">
        <f>Y42/Y7</f>
        <v>0.53333333333333333</v>
      </c>
      <c r="AA42" s="88"/>
      <c r="AB42" s="88">
        <v>0.6</v>
      </c>
      <c r="AC42" s="88">
        <v>0.66</v>
      </c>
      <c r="AD42" s="90">
        <f>+AD30+5+1</f>
        <v>69</v>
      </c>
      <c r="AE42" s="90">
        <f>69+60</f>
        <v>129</v>
      </c>
      <c r="AF42" s="88">
        <v>0.53488372093023251</v>
      </c>
      <c r="AG42" s="90">
        <v>61</v>
      </c>
      <c r="AH42" s="90">
        <v>115</v>
      </c>
      <c r="AI42" s="88">
        <v>0.5304347826086957</v>
      </c>
      <c r="AJ42" s="91">
        <v>80</v>
      </c>
      <c r="AK42" s="91">
        <v>132</v>
      </c>
      <c r="AL42" s="88">
        <v>0.61068702290076338</v>
      </c>
      <c r="AM42" s="91">
        <v>84</v>
      </c>
      <c r="AN42" s="92">
        <v>129</v>
      </c>
      <c r="AO42" s="150">
        <v>0.65116279069767447</v>
      </c>
      <c r="AP42" s="94">
        <v>0.65</v>
      </c>
      <c r="AQ42" s="151">
        <v>67</v>
      </c>
      <c r="AR42" s="151">
        <v>107</v>
      </c>
      <c r="AS42" s="152">
        <v>0.62616822429906538</v>
      </c>
      <c r="AT42" s="153">
        <v>63</v>
      </c>
      <c r="AU42" s="98">
        <v>96</v>
      </c>
      <c r="AV42" s="154">
        <v>0.65625</v>
      </c>
      <c r="AW42" s="151">
        <v>72</v>
      </c>
      <c r="AX42" s="95">
        <v>117</v>
      </c>
      <c r="AY42" s="154">
        <v>0.61538461538461542</v>
      </c>
      <c r="AZ42" s="151">
        <v>82</v>
      </c>
      <c r="BA42" s="95">
        <v>130</v>
      </c>
      <c r="BB42" s="154">
        <f>AZ42/BA42</f>
        <v>0.63076923076923075</v>
      </c>
      <c r="BC42" s="151">
        <v>93</v>
      </c>
      <c r="BD42" s="95">
        <v>149</v>
      </c>
      <c r="BE42" s="154">
        <f>BC42/BD42</f>
        <v>0.62416107382550334</v>
      </c>
      <c r="BF42" s="151">
        <v>103</v>
      </c>
      <c r="BG42" s="95">
        <f>BG18</f>
        <v>172</v>
      </c>
      <c r="BH42" s="154">
        <f>BF42/BG42</f>
        <v>0.59883720930232553</v>
      </c>
      <c r="BI42" s="151">
        <v>96</v>
      </c>
      <c r="BJ42" s="95">
        <f>BJ18</f>
        <v>156</v>
      </c>
      <c r="BK42" s="154">
        <f>BI42/BJ42</f>
        <v>0.61538461538461542</v>
      </c>
      <c r="BL42" s="151">
        <v>97</v>
      </c>
      <c r="BM42" s="95">
        <f>BM18</f>
        <v>182</v>
      </c>
      <c r="BN42" s="155">
        <f>BL42/BM42</f>
        <v>0.53296703296703296</v>
      </c>
      <c r="BQ42" s="156"/>
      <c r="BS42" s="163"/>
    </row>
    <row r="43" spans="1:71" ht="14.25" x14ac:dyDescent="0.2">
      <c r="A43" s="103" t="s">
        <v>18</v>
      </c>
      <c r="B43" s="104"/>
      <c r="C43" s="55"/>
      <c r="D43" s="56"/>
      <c r="E43" s="57"/>
      <c r="F43" s="56"/>
      <c r="G43" s="58"/>
      <c r="H43" s="59"/>
      <c r="I43" s="58"/>
      <c r="J43" s="59"/>
      <c r="K43" s="58"/>
      <c r="L43" s="59"/>
      <c r="M43" s="58"/>
      <c r="N43" s="59"/>
      <c r="O43" s="58"/>
      <c r="P43" s="59"/>
      <c r="Q43" s="58">
        <v>1</v>
      </c>
      <c r="R43" s="85">
        <f>Q43/Q8</f>
        <v>0.25</v>
      </c>
      <c r="S43" s="58">
        <v>1</v>
      </c>
      <c r="T43" s="85">
        <f>S43/S8</f>
        <v>0.5</v>
      </c>
      <c r="U43" s="86">
        <v>3</v>
      </c>
      <c r="V43" s="85">
        <f>U43/U8</f>
        <v>0.75</v>
      </c>
      <c r="W43" s="87">
        <v>5</v>
      </c>
      <c r="X43" s="88">
        <f>W43/W8</f>
        <v>1</v>
      </c>
      <c r="Y43" s="89">
        <v>2</v>
      </c>
      <c r="Z43" s="88">
        <f>Y43/Y8</f>
        <v>1</v>
      </c>
      <c r="AA43" s="88"/>
      <c r="AB43" s="88">
        <v>0.67</v>
      </c>
      <c r="AC43" s="88">
        <v>0.8</v>
      </c>
      <c r="AD43" s="90">
        <f>+AD31+1</f>
        <v>7</v>
      </c>
      <c r="AE43" s="90">
        <f>4+6</f>
        <v>10</v>
      </c>
      <c r="AF43" s="88">
        <v>0.7</v>
      </c>
      <c r="AG43" s="90">
        <v>4</v>
      </c>
      <c r="AH43" s="90">
        <v>6</v>
      </c>
      <c r="AI43" s="88">
        <v>0.66666666666666663</v>
      </c>
      <c r="AJ43" s="91">
        <v>6</v>
      </c>
      <c r="AK43" s="91">
        <v>8</v>
      </c>
      <c r="AL43" s="88">
        <v>0.75</v>
      </c>
      <c r="AM43" s="91">
        <v>0</v>
      </c>
      <c r="AN43" s="92">
        <v>3</v>
      </c>
      <c r="AO43" s="150">
        <v>0</v>
      </c>
      <c r="AP43" s="94">
        <v>1</v>
      </c>
      <c r="AQ43" s="151">
        <v>2</v>
      </c>
      <c r="AR43" s="151">
        <v>4</v>
      </c>
      <c r="AS43" s="152">
        <v>0.5</v>
      </c>
      <c r="AT43" s="153">
        <v>0</v>
      </c>
      <c r="AU43" s="99">
        <v>0</v>
      </c>
      <c r="AV43" s="105" t="s">
        <v>19</v>
      </c>
      <c r="AW43" s="151">
        <v>9</v>
      </c>
      <c r="AX43" s="95">
        <v>12</v>
      </c>
      <c r="AY43" s="154">
        <v>0.75</v>
      </c>
      <c r="AZ43" s="151">
        <v>7</v>
      </c>
      <c r="BA43" s="95">
        <v>12</v>
      </c>
      <c r="BB43" s="154">
        <f t="shared" ref="BB43:BB51" si="13">AZ43/BA43</f>
        <v>0.58333333333333337</v>
      </c>
      <c r="BC43" s="151">
        <v>4</v>
      </c>
      <c r="BD43" s="95">
        <v>14</v>
      </c>
      <c r="BE43" s="154">
        <f t="shared" ref="BE43:BE51" si="14">BC43/BD43</f>
        <v>0.2857142857142857</v>
      </c>
      <c r="BF43" s="151">
        <v>7</v>
      </c>
      <c r="BG43" s="95">
        <f t="shared" ref="BG43:BG50" si="15">BG19</f>
        <v>13</v>
      </c>
      <c r="BH43" s="154">
        <f t="shared" ref="BH43:BH51" si="16">BF43/BG43</f>
        <v>0.53846153846153844</v>
      </c>
      <c r="BI43" s="151">
        <v>6</v>
      </c>
      <c r="BJ43" s="95">
        <f t="shared" ref="BJ43:BJ50" si="17">BJ19</f>
        <v>11</v>
      </c>
      <c r="BK43" s="154">
        <f t="shared" ref="BK43:BK51" si="18">BI43/BJ43</f>
        <v>0.54545454545454541</v>
      </c>
      <c r="BL43" s="151">
        <v>6</v>
      </c>
      <c r="BM43" s="95">
        <f t="shared" ref="BM43:BM50" si="19">BM19</f>
        <v>20</v>
      </c>
      <c r="BN43" s="155">
        <f t="shared" ref="BN43:BN51" si="20">BL43/BM43</f>
        <v>0.3</v>
      </c>
      <c r="BQ43" s="156"/>
      <c r="BS43" s="163"/>
    </row>
    <row r="44" spans="1:71" ht="14.25" x14ac:dyDescent="0.2">
      <c r="A44" s="106"/>
      <c r="B44" s="84" t="s">
        <v>20</v>
      </c>
      <c r="C44" s="55"/>
      <c r="D44" s="56"/>
      <c r="E44" s="57"/>
      <c r="F44" s="56"/>
      <c r="G44" s="58"/>
      <c r="H44" s="59"/>
      <c r="I44" s="58"/>
      <c r="J44" s="59"/>
      <c r="K44" s="58"/>
      <c r="L44" s="59"/>
      <c r="M44" s="58"/>
      <c r="N44" s="59"/>
      <c r="O44" s="58"/>
      <c r="P44" s="59"/>
      <c r="Q44" s="58"/>
      <c r="R44" s="76"/>
      <c r="S44" s="77"/>
      <c r="T44" s="76"/>
      <c r="U44" s="78"/>
      <c r="V44" s="76"/>
      <c r="W44" s="79"/>
      <c r="X44" s="80"/>
      <c r="Y44" s="81"/>
      <c r="Z44" s="80"/>
      <c r="AA44" s="80"/>
      <c r="AB44" s="88">
        <v>0.68</v>
      </c>
      <c r="AC44" s="88">
        <v>0.5</v>
      </c>
      <c r="AD44" s="90">
        <f>+AD32+1</f>
        <v>20</v>
      </c>
      <c r="AE44" s="90">
        <f>21+21</f>
        <v>42</v>
      </c>
      <c r="AF44" s="88">
        <v>0.47619047619047616</v>
      </c>
      <c r="AG44" s="90">
        <v>24</v>
      </c>
      <c r="AH44" s="90">
        <v>35</v>
      </c>
      <c r="AI44" s="88">
        <v>0.68571428571428572</v>
      </c>
      <c r="AJ44" s="91">
        <v>18</v>
      </c>
      <c r="AK44" s="91">
        <v>36</v>
      </c>
      <c r="AL44" s="88">
        <v>0.5</v>
      </c>
      <c r="AM44" s="91">
        <v>19</v>
      </c>
      <c r="AN44" s="92">
        <v>40</v>
      </c>
      <c r="AO44" s="150">
        <v>0.47499999999999998</v>
      </c>
      <c r="AP44" s="94">
        <v>0.56000000000000005</v>
      </c>
      <c r="AQ44" s="151">
        <v>26</v>
      </c>
      <c r="AR44" s="151">
        <v>42</v>
      </c>
      <c r="AS44" s="152">
        <v>0.61904761904761907</v>
      </c>
      <c r="AT44" s="153">
        <v>28</v>
      </c>
      <c r="AU44" s="98">
        <v>33</v>
      </c>
      <c r="AV44" s="154">
        <v>0.84848484848484851</v>
      </c>
      <c r="AW44" s="151">
        <v>20</v>
      </c>
      <c r="AX44" s="95">
        <v>37</v>
      </c>
      <c r="AY44" s="154">
        <v>0.54054054054054057</v>
      </c>
      <c r="AZ44" s="151">
        <v>34</v>
      </c>
      <c r="BA44" s="95">
        <v>49</v>
      </c>
      <c r="BB44" s="154">
        <f t="shared" si="13"/>
        <v>0.69387755102040816</v>
      </c>
      <c r="BC44" s="151">
        <v>32</v>
      </c>
      <c r="BD44" s="95">
        <v>61</v>
      </c>
      <c r="BE44" s="154">
        <f t="shared" si="14"/>
        <v>0.52459016393442626</v>
      </c>
      <c r="BF44" s="151">
        <v>40</v>
      </c>
      <c r="BG44" s="95">
        <f t="shared" si="15"/>
        <v>56</v>
      </c>
      <c r="BH44" s="154">
        <f t="shared" si="16"/>
        <v>0.7142857142857143</v>
      </c>
      <c r="BI44" s="151">
        <v>34</v>
      </c>
      <c r="BJ44" s="95">
        <f t="shared" si="17"/>
        <v>53</v>
      </c>
      <c r="BK44" s="154">
        <f t="shared" si="18"/>
        <v>0.64150943396226412</v>
      </c>
      <c r="BL44" s="151">
        <v>41</v>
      </c>
      <c r="BM44" s="95">
        <f t="shared" si="19"/>
        <v>80</v>
      </c>
      <c r="BN44" s="155">
        <f t="shared" si="20"/>
        <v>0.51249999999999996</v>
      </c>
      <c r="BQ44" s="156"/>
      <c r="BS44" s="163"/>
    </row>
    <row r="45" spans="1:71" ht="14.25" x14ac:dyDescent="0.2">
      <c r="A45" s="103" t="s">
        <v>11</v>
      </c>
      <c r="B45" s="104"/>
      <c r="C45" s="55"/>
      <c r="D45" s="56"/>
      <c r="E45" s="57"/>
      <c r="F45" s="56"/>
      <c r="G45" s="58"/>
      <c r="H45" s="59"/>
      <c r="I45" s="58"/>
      <c r="J45" s="59"/>
      <c r="K45" s="58"/>
      <c r="L45" s="59"/>
      <c r="M45" s="58"/>
      <c r="N45" s="59"/>
      <c r="O45" s="58"/>
      <c r="P45" s="59"/>
      <c r="Q45" s="58">
        <v>5</v>
      </c>
      <c r="R45" s="85">
        <f>Q45/Q10</f>
        <v>0.41666666666666669</v>
      </c>
      <c r="S45" s="58">
        <v>17</v>
      </c>
      <c r="T45" s="85">
        <f>S45/S10</f>
        <v>0.62962962962962965</v>
      </c>
      <c r="U45" s="86">
        <v>17</v>
      </c>
      <c r="V45" s="85">
        <f>U45/U10</f>
        <v>0.73913043478260865</v>
      </c>
      <c r="W45" s="87">
        <v>21</v>
      </c>
      <c r="X45" s="88">
        <f>W45/W10</f>
        <v>0.63636363636363635</v>
      </c>
      <c r="Y45" s="89">
        <v>16</v>
      </c>
      <c r="Z45" s="88">
        <f>Y45/Y10</f>
        <v>0.69565217391304346</v>
      </c>
      <c r="AA45" s="88"/>
      <c r="AB45" s="88">
        <v>0.6</v>
      </c>
      <c r="AC45" s="88">
        <v>0.43</v>
      </c>
      <c r="AD45" s="90">
        <f>+AD33+1</f>
        <v>13</v>
      </c>
      <c r="AE45" s="90">
        <f>11+18</f>
        <v>29</v>
      </c>
      <c r="AF45" s="88">
        <v>0.44827586206896552</v>
      </c>
      <c r="AG45" s="90">
        <v>23</v>
      </c>
      <c r="AH45" s="90">
        <v>40</v>
      </c>
      <c r="AI45" s="88">
        <v>0.57499999999999996</v>
      </c>
      <c r="AJ45" s="91">
        <v>33</v>
      </c>
      <c r="AK45" s="91">
        <v>55</v>
      </c>
      <c r="AL45" s="88">
        <v>0.6</v>
      </c>
      <c r="AM45" s="91">
        <v>53</v>
      </c>
      <c r="AN45" s="92">
        <v>72</v>
      </c>
      <c r="AO45" s="150">
        <v>0.73611111111111116</v>
      </c>
      <c r="AP45" s="94">
        <v>0.62</v>
      </c>
      <c r="AQ45" s="151">
        <v>40</v>
      </c>
      <c r="AR45" s="151">
        <v>65</v>
      </c>
      <c r="AS45" s="152">
        <v>0.61538461538461542</v>
      </c>
      <c r="AT45" s="153">
        <v>34</v>
      </c>
      <c r="AU45" s="98">
        <v>62</v>
      </c>
      <c r="AV45" s="154">
        <v>0.54838709677419351</v>
      </c>
      <c r="AW45" s="151">
        <v>27</v>
      </c>
      <c r="AX45" s="95">
        <v>49</v>
      </c>
      <c r="AY45" s="154">
        <v>0.55102040816326525</v>
      </c>
      <c r="AZ45" s="151">
        <v>39</v>
      </c>
      <c r="BA45" s="95">
        <v>58</v>
      </c>
      <c r="BB45" s="154">
        <f t="shared" si="13"/>
        <v>0.67241379310344829</v>
      </c>
      <c r="BC45" s="151">
        <v>42</v>
      </c>
      <c r="BD45" s="95">
        <v>61</v>
      </c>
      <c r="BE45" s="154">
        <f t="shared" si="14"/>
        <v>0.68852459016393441</v>
      </c>
      <c r="BF45" s="151">
        <v>38</v>
      </c>
      <c r="BG45" s="95">
        <f t="shared" si="15"/>
        <v>68</v>
      </c>
      <c r="BH45" s="154">
        <f t="shared" si="16"/>
        <v>0.55882352941176472</v>
      </c>
      <c r="BI45" s="151">
        <v>44</v>
      </c>
      <c r="BJ45" s="95">
        <f t="shared" si="17"/>
        <v>78</v>
      </c>
      <c r="BK45" s="154">
        <f t="shared" si="18"/>
        <v>0.5641025641025641</v>
      </c>
      <c r="BL45" s="151">
        <v>48</v>
      </c>
      <c r="BM45" s="95">
        <f t="shared" si="19"/>
        <v>88</v>
      </c>
      <c r="BN45" s="155">
        <f t="shared" si="20"/>
        <v>0.54545454545454541</v>
      </c>
      <c r="BQ45" s="156"/>
      <c r="BS45" s="163"/>
    </row>
    <row r="46" spans="1:71" ht="14.25" x14ac:dyDescent="0.2">
      <c r="A46" s="106"/>
      <c r="B46" s="84" t="s">
        <v>21</v>
      </c>
      <c r="C46" s="55"/>
      <c r="D46" s="56"/>
      <c r="E46" s="57"/>
      <c r="F46" s="56"/>
      <c r="G46" s="58"/>
      <c r="H46" s="59"/>
      <c r="I46" s="58"/>
      <c r="J46" s="59"/>
      <c r="K46" s="58"/>
      <c r="L46" s="59"/>
      <c r="M46" s="58"/>
      <c r="N46" s="59"/>
      <c r="O46" s="58"/>
      <c r="P46" s="59"/>
      <c r="Q46" s="58"/>
      <c r="R46" s="76"/>
      <c r="S46" s="77"/>
      <c r="T46" s="76"/>
      <c r="U46" s="78"/>
      <c r="V46" s="76"/>
      <c r="W46" s="79"/>
      <c r="X46" s="80"/>
      <c r="Y46" s="81"/>
      <c r="Z46" s="80"/>
      <c r="AA46" s="80"/>
      <c r="AB46" s="80"/>
      <c r="AC46" s="80"/>
      <c r="AD46" s="80"/>
      <c r="AE46" s="80"/>
      <c r="AF46" s="80"/>
      <c r="AG46" s="107"/>
      <c r="AH46" s="107"/>
      <c r="AI46" s="80"/>
      <c r="AJ46" s="80"/>
      <c r="AK46" s="80"/>
      <c r="AL46" s="80"/>
      <c r="AM46" s="108">
        <v>0</v>
      </c>
      <c r="AN46" s="109">
        <v>2</v>
      </c>
      <c r="AO46" s="150">
        <v>0</v>
      </c>
      <c r="AP46" s="94" t="s">
        <v>22</v>
      </c>
      <c r="AQ46" s="151">
        <v>0</v>
      </c>
      <c r="AR46" s="151">
        <v>1</v>
      </c>
      <c r="AS46" s="152">
        <v>0</v>
      </c>
      <c r="AT46" s="153">
        <v>1</v>
      </c>
      <c r="AU46" s="98">
        <v>2</v>
      </c>
      <c r="AV46" s="154">
        <v>0.5</v>
      </c>
      <c r="AW46" s="151">
        <v>1</v>
      </c>
      <c r="AX46" s="95">
        <v>1</v>
      </c>
      <c r="AY46" s="154">
        <v>1</v>
      </c>
      <c r="AZ46" s="151">
        <v>3</v>
      </c>
      <c r="BA46" s="95">
        <v>4</v>
      </c>
      <c r="BB46" s="154">
        <f t="shared" si="13"/>
        <v>0.75</v>
      </c>
      <c r="BC46" s="151">
        <v>2</v>
      </c>
      <c r="BD46" s="95">
        <v>3</v>
      </c>
      <c r="BE46" s="154">
        <f t="shared" si="14"/>
        <v>0.66666666666666663</v>
      </c>
      <c r="BF46" s="151">
        <v>1</v>
      </c>
      <c r="BG46" s="95">
        <f t="shared" si="15"/>
        <v>2</v>
      </c>
      <c r="BH46" s="154">
        <f t="shared" si="16"/>
        <v>0.5</v>
      </c>
      <c r="BI46" s="151">
        <v>1</v>
      </c>
      <c r="BJ46" s="95">
        <f t="shared" si="17"/>
        <v>1</v>
      </c>
      <c r="BK46" s="154">
        <f t="shared" si="18"/>
        <v>1</v>
      </c>
      <c r="BL46" s="151">
        <v>0</v>
      </c>
      <c r="BM46" s="95">
        <f t="shared" si="19"/>
        <v>2</v>
      </c>
      <c r="BN46" s="155">
        <f t="shared" si="20"/>
        <v>0</v>
      </c>
      <c r="BQ46" s="156"/>
      <c r="BS46" s="163"/>
    </row>
    <row r="47" spans="1:71" ht="14.25" x14ac:dyDescent="0.2">
      <c r="A47" s="83"/>
      <c r="B47" s="84" t="s">
        <v>23</v>
      </c>
      <c r="C47" s="55">
        <v>385</v>
      </c>
      <c r="D47" s="56">
        <f>C47/C11</f>
        <v>0.58868501529051986</v>
      </c>
      <c r="E47" s="57">
        <v>393</v>
      </c>
      <c r="F47" s="56">
        <f>E47/E11</f>
        <v>0.64532019704433496</v>
      </c>
      <c r="G47" s="58">
        <v>409</v>
      </c>
      <c r="H47" s="59">
        <f>G47/G11</f>
        <v>0.69204737732656518</v>
      </c>
      <c r="I47" s="58">
        <v>416</v>
      </c>
      <c r="J47" s="59">
        <f>I47/I11</f>
        <v>0.68085106382978722</v>
      </c>
      <c r="K47" s="58">
        <v>569</v>
      </c>
      <c r="L47" s="59">
        <f>K47/K11</f>
        <v>0.69559902200488999</v>
      </c>
      <c r="M47" s="58">
        <v>540</v>
      </c>
      <c r="N47" s="59">
        <f>M47/M11</f>
        <v>0.6940874035989717</v>
      </c>
      <c r="O47" s="58">
        <v>538</v>
      </c>
      <c r="P47" s="59">
        <f>O47/O11</f>
        <v>0.70326797385620921</v>
      </c>
      <c r="Q47" s="58">
        <v>588</v>
      </c>
      <c r="R47" s="85">
        <f>Q47/Q11</f>
        <v>0.7110036275695284</v>
      </c>
      <c r="S47" s="58">
        <v>533</v>
      </c>
      <c r="T47" s="85">
        <f>S47/S11</f>
        <v>0.71161548731642188</v>
      </c>
      <c r="U47" s="86">
        <v>513</v>
      </c>
      <c r="V47" s="85">
        <f>U47/U11</f>
        <v>0.71052631578947367</v>
      </c>
      <c r="W47" s="87">
        <v>474</v>
      </c>
      <c r="X47" s="88">
        <f>W47/W11</f>
        <v>0.66386554621848737</v>
      </c>
      <c r="Y47" s="89">
        <v>576</v>
      </c>
      <c r="Z47" s="88">
        <f>Y47/Y11</f>
        <v>0.7227101631116688</v>
      </c>
      <c r="AA47" s="88"/>
      <c r="AB47" s="88">
        <v>0.68</v>
      </c>
      <c r="AC47" s="88">
        <v>0.69</v>
      </c>
      <c r="AD47" s="90">
        <f>+AD35+13+12</f>
        <v>650</v>
      </c>
      <c r="AE47" s="90">
        <f>389+538</f>
        <v>927</v>
      </c>
      <c r="AF47" s="88">
        <v>0.70194384449244063</v>
      </c>
      <c r="AG47" s="90">
        <v>676</v>
      </c>
      <c r="AH47" s="90">
        <v>995</v>
      </c>
      <c r="AI47" s="88">
        <v>0.68008048289738432</v>
      </c>
      <c r="AJ47" s="91">
        <v>713</v>
      </c>
      <c r="AK47" s="91">
        <v>1033</v>
      </c>
      <c r="AL47" s="88">
        <v>0.69089147286821706</v>
      </c>
      <c r="AM47" s="91">
        <v>668</v>
      </c>
      <c r="AN47" s="92">
        <v>950</v>
      </c>
      <c r="AO47" s="150">
        <v>0.70389884088514221</v>
      </c>
      <c r="AP47" s="94">
        <v>0.74</v>
      </c>
      <c r="AQ47" s="151">
        <v>627</v>
      </c>
      <c r="AR47" s="151">
        <v>882</v>
      </c>
      <c r="AS47" s="152">
        <v>0.71088435374149661</v>
      </c>
      <c r="AT47" s="153">
        <v>655</v>
      </c>
      <c r="AU47" s="98">
        <v>906</v>
      </c>
      <c r="AV47" s="154">
        <v>0.72295805739514352</v>
      </c>
      <c r="AW47" s="151">
        <v>622</v>
      </c>
      <c r="AX47" s="95">
        <v>871</v>
      </c>
      <c r="AY47" s="154">
        <v>0.71412169919632607</v>
      </c>
      <c r="AZ47" s="151">
        <v>654</v>
      </c>
      <c r="BA47" s="95">
        <v>876</v>
      </c>
      <c r="BB47" s="154">
        <f t="shared" si="13"/>
        <v>0.74657534246575341</v>
      </c>
      <c r="BC47" s="151">
        <v>689</v>
      </c>
      <c r="BD47" s="95">
        <v>967</v>
      </c>
      <c r="BE47" s="154">
        <f t="shared" si="14"/>
        <v>0.71251292657704235</v>
      </c>
      <c r="BF47" s="151">
        <v>663</v>
      </c>
      <c r="BG47" s="95">
        <f t="shared" si="15"/>
        <v>951</v>
      </c>
      <c r="BH47" s="154">
        <f t="shared" si="16"/>
        <v>0.69716088328075709</v>
      </c>
      <c r="BI47" s="151">
        <v>653</v>
      </c>
      <c r="BJ47" s="95">
        <f t="shared" si="17"/>
        <v>924</v>
      </c>
      <c r="BK47" s="154">
        <f t="shared" si="18"/>
        <v>0.70670995670995673</v>
      </c>
      <c r="BL47" s="151">
        <v>671</v>
      </c>
      <c r="BM47" s="95">
        <f t="shared" si="19"/>
        <v>1037</v>
      </c>
      <c r="BN47" s="155">
        <f t="shared" si="20"/>
        <v>0.6470588235294118</v>
      </c>
      <c r="BQ47" s="156"/>
      <c r="BS47" s="163"/>
    </row>
    <row r="48" spans="1:71" ht="14.25" x14ac:dyDescent="0.2">
      <c r="A48" s="103" t="s">
        <v>24</v>
      </c>
      <c r="B48" s="104"/>
      <c r="C48" s="55"/>
      <c r="D48" s="56"/>
      <c r="E48" s="57"/>
      <c r="F48" s="56"/>
      <c r="G48" s="58"/>
      <c r="H48" s="59"/>
      <c r="I48" s="58"/>
      <c r="J48" s="59"/>
      <c r="K48" s="58"/>
      <c r="L48" s="59"/>
      <c r="M48" s="58"/>
      <c r="N48" s="59"/>
      <c r="O48" s="58"/>
      <c r="P48" s="59"/>
      <c r="Q48" s="58">
        <v>5</v>
      </c>
      <c r="R48" s="85">
        <f>Q48/Q12</f>
        <v>0.83333333333333337</v>
      </c>
      <c r="S48" s="58">
        <v>1</v>
      </c>
      <c r="T48" s="85">
        <f>S48/S12</f>
        <v>0.16666666666666666</v>
      </c>
      <c r="U48" s="86">
        <v>3</v>
      </c>
      <c r="V48" s="85">
        <f>U48/U12</f>
        <v>0.5</v>
      </c>
      <c r="W48" s="87">
        <v>5</v>
      </c>
      <c r="X48" s="88">
        <f>W48/W12</f>
        <v>0.45454545454545453</v>
      </c>
      <c r="Y48" s="89">
        <v>2</v>
      </c>
      <c r="Z48" s="88">
        <f>Y48/Y12</f>
        <v>0.4</v>
      </c>
      <c r="AA48" s="88"/>
      <c r="AB48" s="88">
        <v>0.6</v>
      </c>
      <c r="AC48" s="88">
        <v>0.33</v>
      </c>
      <c r="AD48" s="90">
        <f>+AD36</f>
        <v>1</v>
      </c>
      <c r="AE48" s="90">
        <v>1</v>
      </c>
      <c r="AF48" s="88">
        <v>1</v>
      </c>
      <c r="AG48" s="90">
        <v>2</v>
      </c>
      <c r="AH48" s="90">
        <v>3</v>
      </c>
      <c r="AI48" s="88">
        <v>0.66666666666666663</v>
      </c>
      <c r="AJ48" s="91">
        <v>3</v>
      </c>
      <c r="AK48" s="91">
        <v>7</v>
      </c>
      <c r="AL48" s="88">
        <v>0.42857142857142855</v>
      </c>
      <c r="AM48" s="91">
        <v>3</v>
      </c>
      <c r="AN48" s="92">
        <v>5</v>
      </c>
      <c r="AO48" s="150">
        <v>0.6</v>
      </c>
      <c r="AP48" s="94">
        <v>0.63</v>
      </c>
      <c r="AQ48" s="151">
        <v>9</v>
      </c>
      <c r="AR48" s="151">
        <v>14</v>
      </c>
      <c r="AS48" s="152">
        <v>0.6428571428571429</v>
      </c>
      <c r="AT48" s="153">
        <v>8</v>
      </c>
      <c r="AU48" s="98">
        <v>15</v>
      </c>
      <c r="AV48" s="154">
        <v>0.53333333333333333</v>
      </c>
      <c r="AW48" s="151">
        <v>5</v>
      </c>
      <c r="AX48" s="95">
        <v>10</v>
      </c>
      <c r="AY48" s="154">
        <v>0.5</v>
      </c>
      <c r="AZ48" s="151">
        <v>4</v>
      </c>
      <c r="BA48" s="95">
        <v>6</v>
      </c>
      <c r="BB48" s="154">
        <f t="shared" si="13"/>
        <v>0.66666666666666663</v>
      </c>
      <c r="BC48" s="151">
        <v>5</v>
      </c>
      <c r="BD48" s="95">
        <v>7</v>
      </c>
      <c r="BE48" s="154">
        <f t="shared" si="14"/>
        <v>0.7142857142857143</v>
      </c>
      <c r="BF48" s="151">
        <v>5</v>
      </c>
      <c r="BG48" s="95">
        <f t="shared" si="15"/>
        <v>8</v>
      </c>
      <c r="BH48" s="154">
        <f t="shared" si="16"/>
        <v>0.625</v>
      </c>
      <c r="BI48" s="151">
        <v>4</v>
      </c>
      <c r="BJ48" s="95">
        <f t="shared" si="17"/>
        <v>7</v>
      </c>
      <c r="BK48" s="154">
        <f t="shared" si="18"/>
        <v>0.5714285714285714</v>
      </c>
      <c r="BL48" s="151">
        <v>4</v>
      </c>
      <c r="BM48" s="95">
        <f t="shared" si="19"/>
        <v>5</v>
      </c>
      <c r="BN48" s="155">
        <f t="shared" si="20"/>
        <v>0.8</v>
      </c>
      <c r="BQ48" s="156"/>
      <c r="BS48" s="163"/>
    </row>
    <row r="49" spans="1:71" ht="14.25" x14ac:dyDescent="0.2">
      <c r="A49" s="106"/>
      <c r="B49" s="84" t="s">
        <v>14</v>
      </c>
      <c r="C49" s="55"/>
      <c r="D49" s="56"/>
      <c r="E49" s="57"/>
      <c r="F49" s="56"/>
      <c r="G49" s="58"/>
      <c r="H49" s="59"/>
      <c r="I49" s="58"/>
      <c r="J49" s="59"/>
      <c r="K49" s="58"/>
      <c r="L49" s="59"/>
      <c r="M49" s="58"/>
      <c r="N49" s="59"/>
      <c r="O49" s="58"/>
      <c r="P49" s="59"/>
      <c r="Q49" s="58"/>
      <c r="R49" s="76"/>
      <c r="S49" s="77"/>
      <c r="T49" s="76"/>
      <c r="U49" s="78"/>
      <c r="V49" s="76"/>
      <c r="W49" s="79"/>
      <c r="X49" s="80"/>
      <c r="Y49" s="81"/>
      <c r="Z49" s="80"/>
      <c r="AA49" s="80"/>
      <c r="AB49" s="80"/>
      <c r="AC49" s="80"/>
      <c r="AD49" s="107"/>
      <c r="AE49" s="107"/>
      <c r="AF49" s="80"/>
      <c r="AG49" s="107"/>
      <c r="AH49" s="107"/>
      <c r="AI49" s="80"/>
      <c r="AJ49" s="80"/>
      <c r="AK49" s="80"/>
      <c r="AL49" s="80"/>
      <c r="AM49" s="91">
        <v>25</v>
      </c>
      <c r="AN49" s="92">
        <v>43</v>
      </c>
      <c r="AO49" s="150">
        <v>0.59523809523809523</v>
      </c>
      <c r="AP49" s="94">
        <v>0.76</v>
      </c>
      <c r="AQ49" s="151">
        <v>32</v>
      </c>
      <c r="AR49" s="151">
        <v>54</v>
      </c>
      <c r="AS49" s="152">
        <v>0.59259259259259256</v>
      </c>
      <c r="AT49" s="153">
        <v>35</v>
      </c>
      <c r="AU49" s="98">
        <v>55</v>
      </c>
      <c r="AV49" s="154">
        <v>0.63636363636363635</v>
      </c>
      <c r="AW49" s="151">
        <v>9</v>
      </c>
      <c r="AX49" s="95">
        <v>18</v>
      </c>
      <c r="AY49" s="154">
        <v>0.5</v>
      </c>
      <c r="AZ49" s="151">
        <v>5</v>
      </c>
      <c r="BA49" s="95">
        <v>10</v>
      </c>
      <c r="BB49" s="154">
        <f>AZ49/BA49</f>
        <v>0.5</v>
      </c>
      <c r="BC49" s="151">
        <v>16</v>
      </c>
      <c r="BD49" s="95">
        <v>28</v>
      </c>
      <c r="BE49" s="154">
        <f t="shared" si="14"/>
        <v>0.5714285714285714</v>
      </c>
      <c r="BF49" s="151">
        <v>6</v>
      </c>
      <c r="BG49" s="95">
        <f t="shared" si="15"/>
        <v>14</v>
      </c>
      <c r="BH49" s="154">
        <f t="shared" si="16"/>
        <v>0.42857142857142855</v>
      </c>
      <c r="BI49" s="151">
        <v>10</v>
      </c>
      <c r="BJ49" s="95">
        <f t="shared" si="17"/>
        <v>20</v>
      </c>
      <c r="BK49" s="154">
        <f t="shared" si="18"/>
        <v>0.5</v>
      </c>
      <c r="BL49" s="151">
        <v>9</v>
      </c>
      <c r="BM49" s="95">
        <f t="shared" si="19"/>
        <v>15</v>
      </c>
      <c r="BN49" s="155">
        <f t="shared" si="20"/>
        <v>0.6</v>
      </c>
      <c r="BQ49" s="156"/>
      <c r="BS49" s="163"/>
    </row>
    <row r="50" spans="1:71" ht="14.25" x14ac:dyDescent="0.2">
      <c r="A50" s="83"/>
      <c r="B50" s="84" t="s">
        <v>25</v>
      </c>
      <c r="C50" s="55">
        <v>10</v>
      </c>
      <c r="D50" s="56">
        <f>C50/C14</f>
        <v>0.58823529411764708</v>
      </c>
      <c r="E50" s="57">
        <v>7</v>
      </c>
      <c r="F50" s="56">
        <f>E50/E14</f>
        <v>0.3888888888888889</v>
      </c>
      <c r="G50" s="58"/>
      <c r="H50" s="59" t="e">
        <f>G50/G14</f>
        <v>#DIV/0!</v>
      </c>
      <c r="I50" s="58"/>
      <c r="J50" s="59" t="e">
        <f>I50/I14</f>
        <v>#DIV/0!</v>
      </c>
      <c r="K50" s="58"/>
      <c r="L50" s="59" t="e">
        <f>K50/K14</f>
        <v>#DIV/0!</v>
      </c>
      <c r="M50" s="58"/>
      <c r="N50" s="59" t="e">
        <f>M50/M14</f>
        <v>#DIV/0!</v>
      </c>
      <c r="O50" s="58"/>
      <c r="P50" s="59" t="e">
        <f>O50/O14</f>
        <v>#DIV/0!</v>
      </c>
      <c r="Q50" s="58">
        <v>31</v>
      </c>
      <c r="R50" s="85">
        <f>Q50/Q14</f>
        <v>0.67391304347826086</v>
      </c>
      <c r="S50" s="58">
        <v>26</v>
      </c>
      <c r="T50" s="85">
        <f>S50/S14</f>
        <v>0.56521739130434778</v>
      </c>
      <c r="U50" s="86">
        <v>22</v>
      </c>
      <c r="V50" s="85">
        <f>U50/U14</f>
        <v>0.59459459459459463</v>
      </c>
      <c r="W50" s="87">
        <v>45</v>
      </c>
      <c r="X50" s="88">
        <f>W50/W14</f>
        <v>0.73770491803278693</v>
      </c>
      <c r="Y50" s="89">
        <v>36</v>
      </c>
      <c r="Z50" s="88">
        <f>Y50/Y14</f>
        <v>0.66666666666666663</v>
      </c>
      <c r="AA50" s="88"/>
      <c r="AB50" s="88">
        <v>0.59</v>
      </c>
      <c r="AC50" s="88">
        <v>0.83</v>
      </c>
      <c r="AD50" s="90">
        <f>+AD38+1</f>
        <v>3</v>
      </c>
      <c r="AE50" s="90">
        <f>3+2</f>
        <v>5</v>
      </c>
      <c r="AF50" s="88">
        <v>0.6</v>
      </c>
      <c r="AG50" s="90">
        <v>3</v>
      </c>
      <c r="AH50" s="90">
        <v>5</v>
      </c>
      <c r="AI50" s="88">
        <v>0.6</v>
      </c>
      <c r="AJ50" s="91">
        <v>4</v>
      </c>
      <c r="AK50" s="91">
        <v>4</v>
      </c>
      <c r="AL50" s="88">
        <v>1</v>
      </c>
      <c r="AM50" s="91">
        <v>4</v>
      </c>
      <c r="AN50" s="92">
        <v>6</v>
      </c>
      <c r="AO50" s="150">
        <v>0.66666666666666663</v>
      </c>
      <c r="AP50" s="94">
        <v>0.48</v>
      </c>
      <c r="AQ50" s="151">
        <v>38</v>
      </c>
      <c r="AR50" s="151">
        <v>59</v>
      </c>
      <c r="AS50" s="152">
        <v>0.64406779661016944</v>
      </c>
      <c r="AT50" s="153">
        <v>47</v>
      </c>
      <c r="AU50" s="98">
        <v>70</v>
      </c>
      <c r="AV50" s="154">
        <v>0.67142857142857137</v>
      </c>
      <c r="AW50" s="151">
        <v>17</v>
      </c>
      <c r="AX50" s="95">
        <v>25</v>
      </c>
      <c r="AY50" s="154">
        <v>0.68</v>
      </c>
      <c r="AZ50" s="151">
        <v>28</v>
      </c>
      <c r="BA50" s="95">
        <v>40</v>
      </c>
      <c r="BB50" s="154">
        <f>AZ50/BA50</f>
        <v>0.7</v>
      </c>
      <c r="BC50" s="151">
        <v>27</v>
      </c>
      <c r="BD50" s="95">
        <v>37</v>
      </c>
      <c r="BE50" s="154">
        <f t="shared" si="14"/>
        <v>0.72972972972972971</v>
      </c>
      <c r="BF50" s="151">
        <v>30</v>
      </c>
      <c r="BG50" s="95">
        <f t="shared" si="15"/>
        <v>40</v>
      </c>
      <c r="BH50" s="154">
        <f t="shared" si="16"/>
        <v>0.75</v>
      </c>
      <c r="BI50" s="151">
        <v>27</v>
      </c>
      <c r="BJ50" s="95">
        <f t="shared" si="17"/>
        <v>34</v>
      </c>
      <c r="BK50" s="154">
        <f t="shared" si="18"/>
        <v>0.79411764705882348</v>
      </c>
      <c r="BL50" s="151">
        <v>22</v>
      </c>
      <c r="BM50" s="95">
        <f t="shared" si="19"/>
        <v>37</v>
      </c>
      <c r="BN50" s="155">
        <f t="shared" si="20"/>
        <v>0.59459459459459463</v>
      </c>
      <c r="BQ50" s="156"/>
      <c r="BS50" s="163"/>
    </row>
    <row r="51" spans="1:71" ht="14.25" x14ac:dyDescent="0.2">
      <c r="A51" s="110"/>
      <c r="B51" s="111" t="s">
        <v>16</v>
      </c>
      <c r="C51" s="164">
        <v>444</v>
      </c>
      <c r="D51" s="113">
        <f>C51/C15</f>
        <v>0.61157024793388426</v>
      </c>
      <c r="E51" s="164">
        <v>430</v>
      </c>
      <c r="F51" s="113">
        <f>E51/E15</f>
        <v>0.63235294117647056</v>
      </c>
      <c r="G51" s="114">
        <v>437</v>
      </c>
      <c r="H51" s="115">
        <f>G51/G15</f>
        <v>0.68068535825545173</v>
      </c>
      <c r="I51" s="114">
        <v>455</v>
      </c>
      <c r="J51" s="115">
        <f>I51/I15</f>
        <v>0.660377358490566</v>
      </c>
      <c r="K51" s="114">
        <v>597</v>
      </c>
      <c r="L51" s="115">
        <f>K51/K15</f>
        <v>0.67381489841986453</v>
      </c>
      <c r="M51" s="114">
        <v>626</v>
      </c>
      <c r="N51" s="115">
        <f>M51/M15</f>
        <v>0.66951871657754014</v>
      </c>
      <c r="O51" s="114">
        <v>605</v>
      </c>
      <c r="P51" s="115">
        <f>O51/O15</f>
        <v>0.68985176738882559</v>
      </c>
      <c r="Q51" s="114">
        <v>656</v>
      </c>
      <c r="R51" s="116">
        <f>Q51/Q15</f>
        <v>0.69861554845580409</v>
      </c>
      <c r="S51" s="114">
        <v>642</v>
      </c>
      <c r="T51" s="116">
        <f>S51/S15</f>
        <v>0.67936507936507939</v>
      </c>
      <c r="U51" s="117">
        <v>626</v>
      </c>
      <c r="V51" s="116">
        <f>U51/U15</f>
        <v>0.68942731277533043</v>
      </c>
      <c r="W51" s="118">
        <v>626</v>
      </c>
      <c r="X51" s="119">
        <f>W51/W15</f>
        <v>0.66103484688489966</v>
      </c>
      <c r="Y51" s="120">
        <v>686</v>
      </c>
      <c r="Z51" s="119">
        <f>Y51/Y15</f>
        <v>0.69928644240570847</v>
      </c>
      <c r="AA51" s="119"/>
      <c r="AB51" s="119">
        <v>0.67</v>
      </c>
      <c r="AC51" s="119">
        <v>0.67</v>
      </c>
      <c r="AD51" s="121">
        <f>SUM(AD42:AD50)</f>
        <v>763</v>
      </c>
      <c r="AE51" s="121">
        <f>SUM(AE42:AE50)</f>
        <v>1143</v>
      </c>
      <c r="AF51" s="122">
        <v>0.6681260945709282</v>
      </c>
      <c r="AG51" s="121">
        <v>793</v>
      </c>
      <c r="AH51" s="121">
        <v>1199</v>
      </c>
      <c r="AI51" s="119">
        <v>0.66138448707256048</v>
      </c>
      <c r="AJ51" s="123">
        <v>857</v>
      </c>
      <c r="AK51" s="123">
        <v>1275</v>
      </c>
      <c r="AL51" s="119">
        <v>0.67321288295365278</v>
      </c>
      <c r="AM51" s="123">
        <v>856</v>
      </c>
      <c r="AN51" s="124">
        <v>1250</v>
      </c>
      <c r="AO51" s="157">
        <v>0.6858974358974359</v>
      </c>
      <c r="AP51" s="126">
        <v>0.71</v>
      </c>
      <c r="AQ51" s="158">
        <v>841</v>
      </c>
      <c r="AR51" s="158">
        <v>1228</v>
      </c>
      <c r="AS51" s="159">
        <v>0.68485342019543971</v>
      </c>
      <c r="AT51" s="160">
        <v>871</v>
      </c>
      <c r="AU51" s="130">
        <v>1239</v>
      </c>
      <c r="AV51" s="161">
        <v>0.70298627925746571</v>
      </c>
      <c r="AW51" s="158">
        <f>SUM(AW42:AW50)</f>
        <v>782</v>
      </c>
      <c r="AX51" s="127">
        <f>SUM(AX42:AX50)</f>
        <v>1140</v>
      </c>
      <c r="AY51" s="161">
        <v>0.68596491228070178</v>
      </c>
      <c r="AZ51" s="158">
        <f>SUM(AZ42:AZ50)</f>
        <v>856</v>
      </c>
      <c r="BA51" s="127">
        <f>SUM(BA42:BA50)</f>
        <v>1185</v>
      </c>
      <c r="BB51" s="161">
        <f t="shared" si="13"/>
        <v>0.72236286919831227</v>
      </c>
      <c r="BC51" s="158">
        <f>SUM(BC42:BC50)</f>
        <v>910</v>
      </c>
      <c r="BD51" s="127">
        <f>SUM(BD42:BD50)</f>
        <v>1327</v>
      </c>
      <c r="BE51" s="161">
        <f t="shared" si="14"/>
        <v>0.68575734740015071</v>
      </c>
      <c r="BF51" s="158">
        <f>SUM(BF42:BF50)</f>
        <v>893</v>
      </c>
      <c r="BG51" s="127">
        <f>SUM(BG42:BG50)</f>
        <v>1324</v>
      </c>
      <c r="BH51" s="161">
        <f t="shared" si="16"/>
        <v>0.67447129909365555</v>
      </c>
      <c r="BI51" s="158">
        <f>SUM(BI42:BI50)</f>
        <v>875</v>
      </c>
      <c r="BJ51" s="127">
        <f>SUM(BJ42:BJ50)</f>
        <v>1284</v>
      </c>
      <c r="BK51" s="161">
        <f t="shared" si="18"/>
        <v>0.68146417445482865</v>
      </c>
      <c r="BL51" s="158">
        <f>SUM(BL42:BL50)</f>
        <v>898</v>
      </c>
      <c r="BM51" s="127">
        <f>SUM(BM42:BM50)</f>
        <v>1466</v>
      </c>
      <c r="BN51" s="162">
        <f t="shared" si="20"/>
        <v>0.61255115961800821</v>
      </c>
      <c r="BQ51" s="156"/>
      <c r="BS51" s="163"/>
    </row>
    <row r="52" spans="1:71" ht="25.9" customHeight="1" x14ac:dyDescent="0.25">
      <c r="A52" s="165" t="s">
        <v>28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6"/>
      <c r="BN52" s="167"/>
      <c r="BO52" s="167"/>
    </row>
    <row r="53" spans="1:71" x14ac:dyDescent="0.25">
      <c r="A53" s="168" t="s">
        <v>29</v>
      </c>
      <c r="B53" s="169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7"/>
      <c r="BL53" s="167"/>
      <c r="BM53" s="167"/>
      <c r="BN53" s="167"/>
      <c r="BO53" s="167"/>
    </row>
    <row r="54" spans="1:71" x14ac:dyDescent="0.25">
      <c r="BK54" s="167"/>
      <c r="BL54" s="167"/>
      <c r="BM54" s="167"/>
      <c r="BN54" s="167"/>
      <c r="BO54" s="167"/>
    </row>
  </sheetData>
  <mergeCells count="17">
    <mergeCell ref="A36:B36"/>
    <mergeCell ref="A43:B43"/>
    <mergeCell ref="A45:B45"/>
    <mergeCell ref="A48:B48"/>
    <mergeCell ref="A52:BK52"/>
    <mergeCell ref="A12:B12"/>
    <mergeCell ref="A19:B19"/>
    <mergeCell ref="A21:B21"/>
    <mergeCell ref="A24:B24"/>
    <mergeCell ref="A31:B31"/>
    <mergeCell ref="A33:B33"/>
    <mergeCell ref="A1:BN2"/>
    <mergeCell ref="A3:BN3"/>
    <mergeCell ref="A7:B7"/>
    <mergeCell ref="A8:B8"/>
    <mergeCell ref="A9:B9"/>
    <mergeCell ref="A10:B10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Stockus</dc:creator>
  <cp:lastModifiedBy>Christopher Stockus</cp:lastModifiedBy>
  <dcterms:created xsi:type="dcterms:W3CDTF">2026-06-29T13:38:52Z</dcterms:created>
  <dcterms:modified xsi:type="dcterms:W3CDTF">2026-06-29T13:39:20Z</dcterms:modified>
</cp:coreProperties>
</file>